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4.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5.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6.xml" ContentType="application/vnd.openxmlformats-officedocument.themeOverride+xml"/>
  <Override PartName="/xl/drawings/drawing15.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7.xml" ContentType="application/vnd.openxmlformats-officedocument.themeOverride+xml"/>
  <Override PartName="/xl/drawings/drawing17.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8.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0.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3.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9.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10.xml" ContentType="application/vnd.openxmlformats-officedocument.themeOverride+xml"/>
  <Override PartName="/xl/drawings/drawing24.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5.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11.xml" ContentType="application/vnd.openxmlformats-officedocument.themeOverride+xml"/>
  <Override PartName="/xl/drawings/drawing26.xml" ContentType="application/vnd.openxmlformats-officedocument.drawingml.chartshapes+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12.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29.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30.xml" ContentType="application/vnd.openxmlformats-officedocument.drawing+xml"/>
  <Override PartName="/xl/drawings/drawing31.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32.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13.xml" ContentType="application/vnd.openxmlformats-officedocument.themeOverrid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14.xml" ContentType="application/vnd.openxmlformats-officedocument.themeOverride+xml"/>
  <Override PartName="/xl/drawings/drawing33.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34.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15.xml" ContentType="application/vnd.openxmlformats-officedocument.themeOverride+xml"/>
  <Override PartName="/xl/drawings/drawing35.xml" ContentType="application/vnd.openxmlformats-officedocument.drawingml.chartshapes+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theme/themeOverride16.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38.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3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talent2025inc.sharepoint.com/sites/SharedDrive/Shared Documents/Working Groups/Talent Demand/Initiatives/ECIC Wage Study/Report/Data/Final_Datasets_Regions/"/>
    </mc:Choice>
  </mc:AlternateContent>
  <xr:revisionPtr revIDLastSave="7540" documentId="8_{C35C686B-21C5-40FC-8B6C-8853F62AA08B}" xr6:coauthVersionLast="47" xr6:coauthVersionMax="47" xr10:uidLastSave="{ED2FF57E-2629-4D3B-904B-F2B2C3071DBC}"/>
  <bookViews>
    <workbookView xWindow="-120" yWindow="-120" windowWidth="23280" windowHeight="12480" xr2:uid="{AF3660DE-FA48-478F-90AA-0618152F5C5D}"/>
  </bookViews>
  <sheets>
    <sheet name="Main Menu" sheetId="2" r:id="rId1"/>
    <sheet name="1A" sheetId="13" r:id="rId2"/>
    <sheet name="1B" sheetId="12" r:id="rId3"/>
    <sheet name="2A" sheetId="15" r:id="rId4"/>
    <sheet name="2B" sheetId="17" r:id="rId5"/>
    <sheet name="2C" sheetId="18" r:id="rId6"/>
    <sheet name="2D" sheetId="19" r:id="rId7"/>
    <sheet name="2E" sheetId="20" r:id="rId8"/>
    <sheet name="2F" sheetId="21" r:id="rId9"/>
    <sheet name="2G" sheetId="31" r:id="rId10"/>
    <sheet name="3A" sheetId="22" r:id="rId11"/>
    <sheet name="3B" sheetId="26" r:id="rId12"/>
    <sheet name="3C" sheetId="32" r:id="rId13"/>
    <sheet name="3D" sheetId="33" r:id="rId14"/>
    <sheet name="3E" sheetId="29" r:id="rId15"/>
    <sheet name="3F" sheetId="30" r:id="rId16"/>
    <sheet name="3G" sheetId="34" r:id="rId17"/>
    <sheet name="4A" sheetId="23" r:id="rId18"/>
    <sheet name="4B" sheetId="35" r:id="rId19"/>
    <sheet name="4C" sheetId="36" r:id="rId20"/>
    <sheet name="4D" sheetId="37" r:id="rId21"/>
    <sheet name="4E" sheetId="38" r:id="rId22"/>
    <sheet name="4F" sheetId="39" r:id="rId23"/>
    <sheet name="4G" sheetId="40" r:id="rId24"/>
    <sheet name="5A" sheetId="25" r:id="rId25"/>
    <sheet name="5B" sheetId="41" r:id="rId26"/>
    <sheet name="5C" sheetId="48" r:id="rId27"/>
    <sheet name="5D" sheetId="43" r:id="rId28"/>
    <sheet name="5E" sheetId="44" r:id="rId29"/>
    <sheet name="5F" sheetId="45" r:id="rId30"/>
    <sheet name="5G" sheetId="46" r:id="rId31"/>
  </sheets>
  <externalReferences>
    <externalReference r:id="rId32"/>
    <externalReference r:id="rId33"/>
  </externalReferences>
  <definedNames>
    <definedName name="_GoBack" localSheetId="2">'1B'!#REF!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3" i="48" l="1"/>
  <c r="T43" i="48"/>
  <c r="T42" i="48"/>
  <c r="U42" i="48" s="1"/>
  <c r="T41" i="48"/>
  <c r="U41" i="48" s="1"/>
  <c r="T40" i="48"/>
  <c r="U40" i="48" s="1"/>
  <c r="T39" i="48"/>
  <c r="U39" i="48" s="1"/>
  <c r="T38" i="48"/>
  <c r="U38" i="48" s="1"/>
  <c r="U43" i="36"/>
  <c r="T43" i="36"/>
  <c r="T42" i="36"/>
  <c r="U42" i="36" s="1"/>
  <c r="T41" i="36"/>
  <c r="U41" i="36" s="1"/>
  <c r="T40" i="36"/>
  <c r="U40" i="36" s="1"/>
  <c r="T39" i="36"/>
  <c r="U39" i="36" s="1"/>
  <c r="T38" i="36"/>
  <c r="U38" i="36" s="1"/>
  <c r="T43" i="32"/>
  <c r="U43" i="32" s="1"/>
  <c r="T42" i="32"/>
  <c r="U42" i="32" s="1"/>
  <c r="U41" i="32"/>
  <c r="T41" i="32"/>
  <c r="T40" i="32"/>
  <c r="U40" i="32" s="1"/>
  <c r="T39" i="32"/>
  <c r="U39" i="32" s="1"/>
  <c r="T38" i="32"/>
  <c r="U38" i="32" s="1"/>
  <c r="U43" i="18"/>
  <c r="T43" i="18"/>
  <c r="T42" i="18"/>
  <c r="U42" i="18" s="1"/>
  <c r="T41" i="18"/>
  <c r="U41" i="18" s="1"/>
  <c r="T40" i="18"/>
  <c r="U40" i="18" s="1"/>
  <c r="T39" i="18"/>
  <c r="U39" i="18" s="1"/>
  <c r="T38" i="18"/>
  <c r="U38" i="18" s="1"/>
  <c r="D19" i="13" l="1"/>
  <c r="C18" i="43"/>
  <c r="D18" i="43"/>
  <c r="E18" i="43"/>
  <c r="F18" i="43"/>
  <c r="G18" i="43"/>
  <c r="H18" i="43"/>
  <c r="I18" i="43"/>
  <c r="J18" i="43"/>
  <c r="K18" i="43"/>
  <c r="L18" i="43"/>
  <c r="M18" i="43"/>
  <c r="N18" i="43"/>
  <c r="O18" i="43"/>
  <c r="P18" i="43"/>
  <c r="Q18" i="43"/>
  <c r="R18" i="43"/>
  <c r="S18" i="43"/>
  <c r="C5" i="43"/>
  <c r="D5" i="43"/>
  <c r="E5" i="43"/>
  <c r="F5" i="43"/>
  <c r="G5" i="43"/>
  <c r="H5" i="43"/>
  <c r="I5" i="43"/>
  <c r="J5" i="43"/>
  <c r="K5" i="43"/>
  <c r="L5" i="43"/>
  <c r="M5" i="43"/>
  <c r="N5" i="43"/>
  <c r="O5" i="43"/>
  <c r="P5" i="43"/>
  <c r="Q5" i="43"/>
  <c r="R5" i="43"/>
  <c r="S5" i="43"/>
  <c r="T5" i="43"/>
  <c r="U5" i="43"/>
  <c r="V5" i="43"/>
  <c r="W5" i="43"/>
  <c r="B18" i="43"/>
  <c r="B5" i="43"/>
  <c r="C18" i="37" l="1"/>
  <c r="D18" i="37"/>
  <c r="E18" i="37"/>
  <c r="F18" i="37"/>
  <c r="G18" i="37"/>
  <c r="H18" i="37"/>
  <c r="I18" i="37"/>
  <c r="J18" i="37"/>
  <c r="K18" i="37"/>
  <c r="L18" i="37"/>
  <c r="M18" i="37"/>
  <c r="N18" i="37"/>
  <c r="O18" i="37"/>
  <c r="P18" i="37"/>
  <c r="Q18" i="37"/>
  <c r="R18" i="37"/>
  <c r="S18" i="37"/>
  <c r="C5" i="37"/>
  <c r="D5" i="37"/>
  <c r="E5" i="37"/>
  <c r="F5" i="37"/>
  <c r="G5" i="37"/>
  <c r="H5" i="37"/>
  <c r="I5" i="37"/>
  <c r="J5" i="37"/>
  <c r="K5" i="37"/>
  <c r="L5" i="37"/>
  <c r="M5" i="37"/>
  <c r="N5" i="37"/>
  <c r="O5" i="37"/>
  <c r="P5" i="37"/>
  <c r="Q5" i="37"/>
  <c r="R5" i="37"/>
  <c r="S5" i="37"/>
  <c r="T5" i="37"/>
  <c r="U5" i="37"/>
  <c r="V5" i="37"/>
  <c r="W5" i="37"/>
  <c r="B18" i="37"/>
  <c r="B5" i="37"/>
  <c r="C18" i="33" l="1"/>
  <c r="D18" i="33"/>
  <c r="E18" i="33"/>
  <c r="F18" i="33"/>
  <c r="G18" i="33"/>
  <c r="H18" i="33"/>
  <c r="I18" i="33"/>
  <c r="J18" i="33"/>
  <c r="K18" i="33"/>
  <c r="L18" i="33"/>
  <c r="M18" i="33"/>
  <c r="N18" i="33"/>
  <c r="O18" i="33"/>
  <c r="P18" i="33"/>
  <c r="Q18" i="33"/>
  <c r="R18" i="33"/>
  <c r="S18" i="33"/>
  <c r="B18" i="33"/>
  <c r="C5" i="33"/>
  <c r="D5" i="33"/>
  <c r="E5" i="33"/>
  <c r="F5" i="33"/>
  <c r="G5" i="33"/>
  <c r="H5" i="33"/>
  <c r="I5" i="33"/>
  <c r="J5" i="33"/>
  <c r="K5" i="33"/>
  <c r="L5" i="33"/>
  <c r="M5" i="33"/>
  <c r="N5" i="33"/>
  <c r="O5" i="33"/>
  <c r="P5" i="33"/>
  <c r="Q5" i="33"/>
  <c r="R5" i="33"/>
  <c r="S5" i="33"/>
  <c r="T5" i="33"/>
  <c r="U5" i="33"/>
  <c r="V5" i="33"/>
  <c r="W5" i="33"/>
  <c r="B5" i="33"/>
  <c r="C18" i="19"/>
  <c r="D18" i="19"/>
  <c r="E18" i="19"/>
  <c r="F18" i="19"/>
  <c r="G18" i="19"/>
  <c r="H18" i="19"/>
  <c r="I18" i="19"/>
  <c r="J18" i="19"/>
  <c r="K18" i="19"/>
  <c r="L18" i="19"/>
  <c r="M18" i="19"/>
  <c r="N18" i="19"/>
  <c r="O18" i="19"/>
  <c r="P18" i="19"/>
  <c r="Q18" i="19"/>
  <c r="R18" i="19"/>
  <c r="S18" i="19"/>
  <c r="B18" i="19"/>
  <c r="C5" i="19"/>
  <c r="D5" i="19"/>
  <c r="E5" i="19"/>
  <c r="F5" i="19"/>
  <c r="G5" i="19"/>
  <c r="H5" i="19"/>
  <c r="I5" i="19"/>
  <c r="J5" i="19"/>
  <c r="K5" i="19"/>
  <c r="L5" i="19"/>
  <c r="M5" i="19"/>
  <c r="N5" i="19"/>
  <c r="O5" i="19"/>
  <c r="P5" i="19"/>
  <c r="Q5" i="19"/>
  <c r="R5" i="19"/>
  <c r="S5" i="19"/>
  <c r="T5" i="19"/>
  <c r="U5" i="19"/>
  <c r="V5" i="19"/>
  <c r="W5" i="19"/>
  <c r="B5" i="19"/>
  <c r="B22" i="13"/>
  <c r="B8" i="25" s="1"/>
  <c r="B21" i="13"/>
  <c r="B20" i="13"/>
  <c r="B19" i="13"/>
  <c r="C12" i="48" l="1"/>
  <c r="C11" i="48"/>
  <c r="C10" i="48"/>
  <c r="C9" i="48"/>
  <c r="C8" i="48"/>
  <c r="C12" i="36"/>
  <c r="C11" i="36"/>
  <c r="C10" i="36"/>
  <c r="C9" i="36"/>
  <c r="C8" i="36"/>
  <c r="C12" i="32"/>
  <c r="C11" i="32"/>
  <c r="C10" i="32"/>
  <c r="C9" i="32"/>
  <c r="C8" i="32"/>
  <c r="C12" i="18"/>
  <c r="C11" i="18"/>
  <c r="C10" i="18"/>
  <c r="C9" i="18"/>
  <c r="C8" i="18"/>
  <c r="B26" i="43" l="1"/>
  <c r="C26" i="43"/>
  <c r="D26" i="43"/>
  <c r="E26" i="43"/>
  <c r="F26" i="43"/>
  <c r="G26" i="43"/>
  <c r="H26" i="43"/>
  <c r="I26" i="43"/>
  <c r="J26" i="43"/>
  <c r="K26" i="43"/>
  <c r="L26" i="43"/>
  <c r="M26" i="43"/>
  <c r="N26" i="43"/>
  <c r="O26" i="43"/>
  <c r="P26" i="43"/>
  <c r="Q26" i="43"/>
  <c r="R26" i="43"/>
  <c r="S26" i="43"/>
  <c r="B13" i="43"/>
  <c r="C13" i="43"/>
  <c r="D13" i="43"/>
  <c r="E13" i="43"/>
  <c r="F13" i="43"/>
  <c r="G13" i="43"/>
  <c r="H13" i="43"/>
  <c r="I13" i="43"/>
  <c r="J13" i="43"/>
  <c r="K13" i="43"/>
  <c r="L13" i="43"/>
  <c r="M13" i="43"/>
  <c r="N13" i="43"/>
  <c r="O13" i="43"/>
  <c r="P13" i="43"/>
  <c r="Q13" i="43"/>
  <c r="R13" i="43"/>
  <c r="S13" i="43"/>
  <c r="T13" i="43"/>
  <c r="U13" i="43"/>
  <c r="V13" i="43"/>
  <c r="W13" i="43"/>
  <c r="B26" i="37"/>
  <c r="C26" i="37"/>
  <c r="D26" i="37"/>
  <c r="E26" i="37"/>
  <c r="F26" i="37"/>
  <c r="G26" i="37"/>
  <c r="H26" i="37"/>
  <c r="I26" i="37"/>
  <c r="J26" i="37"/>
  <c r="K26" i="37"/>
  <c r="L26" i="37"/>
  <c r="M26" i="37"/>
  <c r="N26" i="37"/>
  <c r="O26" i="37"/>
  <c r="P26" i="37"/>
  <c r="Q26" i="37"/>
  <c r="R26" i="37"/>
  <c r="S26" i="37"/>
  <c r="B13" i="37"/>
  <c r="C13" i="37"/>
  <c r="D13" i="37"/>
  <c r="E13" i="37"/>
  <c r="F13" i="37"/>
  <c r="G13" i="37"/>
  <c r="H13" i="37"/>
  <c r="I13" i="37"/>
  <c r="J13" i="37"/>
  <c r="K13" i="37"/>
  <c r="L13" i="37"/>
  <c r="M13" i="37"/>
  <c r="N13" i="37"/>
  <c r="O13" i="37"/>
  <c r="P13" i="37"/>
  <c r="Q13" i="37"/>
  <c r="R13" i="37"/>
  <c r="S13" i="37"/>
  <c r="T13" i="37"/>
  <c r="U13" i="37"/>
  <c r="V13" i="37"/>
  <c r="W13" i="37"/>
  <c r="B26" i="33" l="1"/>
  <c r="C26" i="33"/>
  <c r="D26" i="33"/>
  <c r="E26" i="33"/>
  <c r="F26" i="33"/>
  <c r="G26" i="33"/>
  <c r="H26" i="33"/>
  <c r="I26" i="33"/>
  <c r="J26" i="33"/>
  <c r="K26" i="33"/>
  <c r="L26" i="33"/>
  <c r="M26" i="33"/>
  <c r="N26" i="33"/>
  <c r="O26" i="33"/>
  <c r="P26" i="33"/>
  <c r="Q26" i="33"/>
  <c r="R26" i="33"/>
  <c r="S26" i="33"/>
  <c r="B13" i="33"/>
  <c r="C13" i="33"/>
  <c r="D13" i="33"/>
  <c r="E13" i="33"/>
  <c r="F13" i="33"/>
  <c r="G13" i="33"/>
  <c r="H13" i="33"/>
  <c r="I13" i="33"/>
  <c r="J13" i="33"/>
  <c r="K13" i="33"/>
  <c r="L13" i="33"/>
  <c r="M13" i="33"/>
  <c r="N13" i="33"/>
  <c r="O13" i="33"/>
  <c r="P13" i="33"/>
  <c r="Q13" i="33"/>
  <c r="R13" i="33"/>
  <c r="S13" i="33"/>
  <c r="T13" i="33"/>
  <c r="U13" i="33"/>
  <c r="V13" i="33"/>
  <c r="W13" i="33"/>
  <c r="C7" i="48"/>
  <c r="C7" i="36"/>
  <c r="C7" i="32"/>
  <c r="D9" i="32" s="1"/>
  <c r="B26" i="19"/>
  <c r="C26" i="19"/>
  <c r="D26" i="19"/>
  <c r="E26" i="19"/>
  <c r="F26" i="19"/>
  <c r="G26" i="19"/>
  <c r="H26" i="19"/>
  <c r="I26" i="19"/>
  <c r="J26" i="19"/>
  <c r="K26" i="19"/>
  <c r="L26" i="19"/>
  <c r="M26" i="19"/>
  <c r="N26" i="19"/>
  <c r="O26" i="19"/>
  <c r="P26" i="19"/>
  <c r="Q26" i="19"/>
  <c r="R26" i="19"/>
  <c r="S26" i="19"/>
  <c r="B13" i="19"/>
  <c r="C13" i="19"/>
  <c r="D13" i="19"/>
  <c r="E13" i="19"/>
  <c r="F13" i="19"/>
  <c r="G13" i="19"/>
  <c r="H13" i="19"/>
  <c r="I13" i="19"/>
  <c r="J13" i="19"/>
  <c r="K13" i="19"/>
  <c r="L13" i="19"/>
  <c r="M13" i="19"/>
  <c r="N13" i="19"/>
  <c r="O13" i="19"/>
  <c r="P13" i="19"/>
  <c r="Q13" i="19"/>
  <c r="R13" i="19"/>
  <c r="S13" i="19"/>
  <c r="T13" i="19"/>
  <c r="U13" i="19"/>
  <c r="V13" i="19"/>
  <c r="W13" i="19"/>
  <c r="C7" i="18"/>
  <c r="D10" i="18" s="1"/>
  <c r="B8" i="23"/>
  <c r="B6" i="23"/>
  <c r="B8" i="22"/>
  <c r="B6" i="22"/>
  <c r="D8" i="15"/>
  <c r="B8" i="15"/>
  <c r="B6" i="15"/>
  <c r="B6" i="25"/>
  <c r="S53" i="48"/>
  <c r="H12" i="48" s="1"/>
  <c r="R53" i="48"/>
  <c r="Q53" i="48"/>
  <c r="P53" i="48"/>
  <c r="O53" i="48"/>
  <c r="N53" i="48"/>
  <c r="M53" i="48"/>
  <c r="L53" i="48"/>
  <c r="K53" i="48"/>
  <c r="J53" i="48"/>
  <c r="I53" i="48"/>
  <c r="H53" i="48"/>
  <c r="G53" i="48"/>
  <c r="F53" i="48"/>
  <c r="E53" i="48"/>
  <c r="D53" i="48"/>
  <c r="C53" i="48"/>
  <c r="B53" i="48"/>
  <c r="S52" i="48"/>
  <c r="H11" i="48" s="1"/>
  <c r="R52" i="48"/>
  <c r="Q52" i="48"/>
  <c r="P52" i="48"/>
  <c r="O52" i="48"/>
  <c r="N52" i="48"/>
  <c r="M52" i="48"/>
  <c r="L52" i="48"/>
  <c r="K52" i="48"/>
  <c r="J52" i="48"/>
  <c r="I52" i="48"/>
  <c r="H52" i="48"/>
  <c r="G52" i="48"/>
  <c r="F52" i="48"/>
  <c r="E52" i="48"/>
  <c r="D52" i="48"/>
  <c r="C52" i="48"/>
  <c r="B52" i="48"/>
  <c r="S49" i="48"/>
  <c r="H8" i="48" s="1"/>
  <c r="R49" i="48"/>
  <c r="Q49" i="48"/>
  <c r="P49" i="48"/>
  <c r="O49" i="48"/>
  <c r="N49" i="48"/>
  <c r="M49" i="48"/>
  <c r="L49" i="48"/>
  <c r="K49" i="48"/>
  <c r="J49" i="48"/>
  <c r="I49" i="48"/>
  <c r="H49" i="48"/>
  <c r="G49" i="48"/>
  <c r="F49" i="48"/>
  <c r="E49" i="48"/>
  <c r="D49" i="48"/>
  <c r="C49" i="48"/>
  <c r="B49" i="48"/>
  <c r="S51" i="48"/>
  <c r="H10" i="48" s="1"/>
  <c r="R51" i="48"/>
  <c r="Q51" i="48"/>
  <c r="P51" i="48"/>
  <c r="O51" i="48"/>
  <c r="N51" i="48"/>
  <c r="M51" i="48"/>
  <c r="L51" i="48"/>
  <c r="K51" i="48"/>
  <c r="J51" i="48"/>
  <c r="I51" i="48"/>
  <c r="H51" i="48"/>
  <c r="G51" i="48"/>
  <c r="F51" i="48"/>
  <c r="E51" i="48"/>
  <c r="D51" i="48"/>
  <c r="C51" i="48"/>
  <c r="B51" i="48"/>
  <c r="S50" i="48"/>
  <c r="H9" i="48" s="1"/>
  <c r="R50" i="48"/>
  <c r="Q50" i="48"/>
  <c r="P50" i="48"/>
  <c r="O50" i="48"/>
  <c r="N50" i="48"/>
  <c r="M50" i="48"/>
  <c r="L50" i="48"/>
  <c r="K50" i="48"/>
  <c r="J50" i="48"/>
  <c r="I50" i="48"/>
  <c r="H50" i="48"/>
  <c r="G50" i="48"/>
  <c r="F50" i="48"/>
  <c r="E50" i="48"/>
  <c r="D50" i="48"/>
  <c r="C50" i="48"/>
  <c r="B50" i="48"/>
  <c r="S48" i="48"/>
  <c r="H7" i="48" s="1"/>
  <c r="R48" i="48"/>
  <c r="Q48" i="48"/>
  <c r="P48" i="48"/>
  <c r="O48" i="48"/>
  <c r="N48" i="48"/>
  <c r="M48" i="48"/>
  <c r="L48" i="48"/>
  <c r="K48" i="48"/>
  <c r="J48" i="48"/>
  <c r="I48" i="48"/>
  <c r="H48" i="48"/>
  <c r="G48" i="48"/>
  <c r="F48" i="48"/>
  <c r="E48" i="48"/>
  <c r="D48" i="48"/>
  <c r="C48" i="48"/>
  <c r="B48" i="48"/>
  <c r="W34" i="48"/>
  <c r="F12" i="48" s="1"/>
  <c r="V34" i="48"/>
  <c r="U34" i="48"/>
  <c r="T34" i="48"/>
  <c r="S34" i="48"/>
  <c r="R34" i="48"/>
  <c r="Q34" i="48"/>
  <c r="P34" i="48"/>
  <c r="O34" i="48"/>
  <c r="N34" i="48"/>
  <c r="M34" i="48"/>
  <c r="L34" i="48"/>
  <c r="K34" i="48"/>
  <c r="J34" i="48"/>
  <c r="I34" i="48"/>
  <c r="H34" i="48"/>
  <c r="G34" i="48"/>
  <c r="F34" i="48"/>
  <c r="E34" i="48"/>
  <c r="D34" i="48"/>
  <c r="C34" i="48"/>
  <c r="B34" i="48"/>
  <c r="W33" i="48"/>
  <c r="F11" i="48" s="1"/>
  <c r="V33" i="48"/>
  <c r="U33" i="48"/>
  <c r="T33" i="48"/>
  <c r="S33" i="48"/>
  <c r="R33" i="48"/>
  <c r="Q33" i="48"/>
  <c r="P33" i="48"/>
  <c r="O33" i="48"/>
  <c r="N33" i="48"/>
  <c r="M33" i="48"/>
  <c r="L33" i="48"/>
  <c r="K33" i="48"/>
  <c r="J33" i="48"/>
  <c r="I33" i="48"/>
  <c r="H33" i="48"/>
  <c r="G33" i="48"/>
  <c r="F33" i="48"/>
  <c r="E33" i="48"/>
  <c r="D33" i="48"/>
  <c r="C33" i="48"/>
  <c r="B33" i="48"/>
  <c r="W30" i="48"/>
  <c r="F8" i="48" s="1"/>
  <c r="V30" i="48"/>
  <c r="U30" i="48"/>
  <c r="T30" i="48"/>
  <c r="S30" i="48"/>
  <c r="R30" i="48"/>
  <c r="Q30" i="48"/>
  <c r="P30" i="48"/>
  <c r="O30" i="48"/>
  <c r="N30" i="48"/>
  <c r="M30" i="48"/>
  <c r="L30" i="48"/>
  <c r="K30" i="48"/>
  <c r="J30" i="48"/>
  <c r="I30" i="48"/>
  <c r="H30" i="48"/>
  <c r="G30" i="48"/>
  <c r="F30" i="48"/>
  <c r="E30" i="48"/>
  <c r="D30" i="48"/>
  <c r="C30" i="48"/>
  <c r="B30" i="48"/>
  <c r="W32" i="48"/>
  <c r="F10" i="48" s="1"/>
  <c r="V32" i="48"/>
  <c r="U32" i="48"/>
  <c r="T32" i="48"/>
  <c r="S32" i="48"/>
  <c r="R32" i="48"/>
  <c r="Q32" i="48"/>
  <c r="P32" i="48"/>
  <c r="O32" i="48"/>
  <c r="N32" i="48"/>
  <c r="M32" i="48"/>
  <c r="L32" i="48"/>
  <c r="K32" i="48"/>
  <c r="J32" i="48"/>
  <c r="I32" i="48"/>
  <c r="H32" i="48"/>
  <c r="G32" i="48"/>
  <c r="F32" i="48"/>
  <c r="E32" i="48"/>
  <c r="D32" i="48"/>
  <c r="C32" i="48"/>
  <c r="B32" i="48"/>
  <c r="W31" i="48"/>
  <c r="F9" i="48" s="1"/>
  <c r="V31" i="48"/>
  <c r="U31" i="48"/>
  <c r="T31" i="48"/>
  <c r="S31" i="48"/>
  <c r="R31" i="48"/>
  <c r="Q31" i="48"/>
  <c r="P31" i="48"/>
  <c r="O31" i="48"/>
  <c r="N31" i="48"/>
  <c r="M31" i="48"/>
  <c r="L31" i="48"/>
  <c r="K31" i="48"/>
  <c r="J31" i="48"/>
  <c r="I31" i="48"/>
  <c r="H31" i="48"/>
  <c r="G31" i="48"/>
  <c r="F31" i="48"/>
  <c r="E31" i="48"/>
  <c r="D31" i="48"/>
  <c r="C31" i="48"/>
  <c r="B31" i="48"/>
  <c r="W29" i="48"/>
  <c r="F7" i="48" s="1"/>
  <c r="V29" i="48"/>
  <c r="U29" i="48"/>
  <c r="T29" i="48"/>
  <c r="S29" i="48"/>
  <c r="R29" i="48"/>
  <c r="Q29" i="48"/>
  <c r="P29" i="48"/>
  <c r="O29" i="48"/>
  <c r="N29" i="48"/>
  <c r="M29" i="48"/>
  <c r="L29" i="48"/>
  <c r="K29" i="48"/>
  <c r="J29" i="48"/>
  <c r="I29" i="48"/>
  <c r="H29" i="48"/>
  <c r="G29" i="48"/>
  <c r="F29" i="48"/>
  <c r="E29" i="48"/>
  <c r="D29" i="48"/>
  <c r="C29" i="48"/>
  <c r="B29" i="48"/>
  <c r="G12" i="48"/>
  <c r="E12" i="48"/>
  <c r="G11" i="48"/>
  <c r="E11" i="48"/>
  <c r="G8" i="48"/>
  <c r="E8" i="48"/>
  <c r="G10" i="48"/>
  <c r="E10" i="48"/>
  <c r="G9" i="48"/>
  <c r="E9" i="48"/>
  <c r="G7" i="48"/>
  <c r="E7" i="48"/>
  <c r="G12" i="32"/>
  <c r="E12" i="32"/>
  <c r="G11" i="32"/>
  <c r="E11" i="32"/>
  <c r="G10" i="32"/>
  <c r="E10" i="32"/>
  <c r="G9" i="32"/>
  <c r="E9" i="32"/>
  <c r="G8" i="32"/>
  <c r="E8" i="32"/>
  <c r="W33" i="32"/>
  <c r="F11" i="32" s="1"/>
  <c r="B33" i="32"/>
  <c r="D12" i="18" l="1"/>
  <c r="D8" i="18"/>
  <c r="D11" i="18"/>
  <c r="D10" i="36"/>
  <c r="D11" i="36"/>
  <c r="D9" i="36"/>
  <c r="D12" i="36"/>
  <c r="D8" i="36"/>
  <c r="D11" i="48"/>
  <c r="D10" i="48"/>
  <c r="D8" i="48"/>
  <c r="D9" i="48"/>
  <c r="D12" i="48"/>
  <c r="D8" i="32"/>
  <c r="D10" i="32"/>
  <c r="D11" i="32"/>
  <c r="D12" i="32"/>
  <c r="D9" i="18"/>
  <c r="O7" i="41" l="1"/>
  <c r="S27" i="43"/>
  <c r="R27" i="43"/>
  <c r="Q27" i="43"/>
  <c r="P27" i="43"/>
  <c r="O27" i="43"/>
  <c r="N27" i="43"/>
  <c r="M27" i="43"/>
  <c r="L27" i="43"/>
  <c r="K27" i="43"/>
  <c r="J27" i="43"/>
  <c r="I27" i="43"/>
  <c r="H27" i="43"/>
  <c r="G27" i="43"/>
  <c r="F27" i="43"/>
  <c r="E27" i="43"/>
  <c r="D27" i="43"/>
  <c r="C27" i="43"/>
  <c r="B27" i="43"/>
  <c r="S25" i="43"/>
  <c r="R25" i="43"/>
  <c r="Q25" i="43"/>
  <c r="P25" i="43"/>
  <c r="O25" i="43"/>
  <c r="N25" i="43"/>
  <c r="M25" i="43"/>
  <c r="L25" i="43"/>
  <c r="K25" i="43"/>
  <c r="J25" i="43"/>
  <c r="I25" i="43"/>
  <c r="H25" i="43"/>
  <c r="G25" i="43"/>
  <c r="F25" i="43"/>
  <c r="E25" i="43"/>
  <c r="D25" i="43"/>
  <c r="C25" i="43"/>
  <c r="B25" i="43"/>
  <c r="W14" i="43"/>
  <c r="V14" i="43"/>
  <c r="U14" i="43"/>
  <c r="T14" i="43"/>
  <c r="S14" i="43"/>
  <c r="R14" i="43"/>
  <c r="Q14" i="43"/>
  <c r="P14" i="43"/>
  <c r="O14" i="43"/>
  <c r="N14" i="43"/>
  <c r="M14" i="43"/>
  <c r="L14" i="43"/>
  <c r="K14" i="43"/>
  <c r="J14" i="43"/>
  <c r="I14" i="43"/>
  <c r="H14" i="43"/>
  <c r="G14" i="43"/>
  <c r="F14" i="43"/>
  <c r="E14" i="43"/>
  <c r="D14" i="43"/>
  <c r="C14" i="43"/>
  <c r="B14" i="43"/>
  <c r="W12" i="43"/>
  <c r="V12" i="43"/>
  <c r="U12" i="43"/>
  <c r="T12" i="43"/>
  <c r="S12" i="43"/>
  <c r="R12" i="43"/>
  <c r="Q12" i="43"/>
  <c r="P12" i="43"/>
  <c r="O12" i="43"/>
  <c r="N12" i="43"/>
  <c r="M12" i="43"/>
  <c r="L12" i="43"/>
  <c r="K12" i="43"/>
  <c r="J12" i="43"/>
  <c r="I12" i="43"/>
  <c r="H12" i="43"/>
  <c r="G12" i="43"/>
  <c r="F12" i="43"/>
  <c r="E12" i="43"/>
  <c r="D12" i="43"/>
  <c r="C12" i="43"/>
  <c r="B12" i="43"/>
  <c r="K13" i="41"/>
  <c r="C13" i="41"/>
  <c r="K12" i="41"/>
  <c r="C12" i="41"/>
  <c r="K11" i="41"/>
  <c r="C11" i="41"/>
  <c r="K10" i="41"/>
  <c r="C10" i="41"/>
  <c r="K9" i="41"/>
  <c r="C9" i="41"/>
  <c r="O8" i="41"/>
  <c r="K8" i="41"/>
  <c r="C8" i="41"/>
  <c r="K7" i="41"/>
  <c r="C7" i="41"/>
  <c r="S27" i="37"/>
  <c r="S53" i="36"/>
  <c r="H12" i="36" s="1"/>
  <c r="R27" i="37"/>
  <c r="Q27" i="37"/>
  <c r="P27" i="37"/>
  <c r="O27" i="37"/>
  <c r="N27" i="37"/>
  <c r="M27" i="37"/>
  <c r="L27" i="37"/>
  <c r="K27" i="37"/>
  <c r="J27" i="37"/>
  <c r="I27" i="37"/>
  <c r="H27" i="37"/>
  <c r="G27" i="37"/>
  <c r="F27" i="37"/>
  <c r="E27" i="37"/>
  <c r="D27" i="37"/>
  <c r="C27" i="37"/>
  <c r="B27" i="37"/>
  <c r="S25" i="37"/>
  <c r="R25" i="37"/>
  <c r="Q25" i="37"/>
  <c r="P25" i="37"/>
  <c r="O25" i="37"/>
  <c r="N25" i="37"/>
  <c r="M25" i="37"/>
  <c r="L25" i="37"/>
  <c r="K25" i="37"/>
  <c r="J25" i="37"/>
  <c r="I25" i="37"/>
  <c r="H25" i="37"/>
  <c r="G25" i="37"/>
  <c r="F25" i="37"/>
  <c r="E25" i="37"/>
  <c r="D25" i="37"/>
  <c r="C25" i="37"/>
  <c r="B25" i="37"/>
  <c r="W14" i="37"/>
  <c r="V14" i="37"/>
  <c r="U14" i="37"/>
  <c r="T14" i="37"/>
  <c r="S14" i="37"/>
  <c r="R14" i="37"/>
  <c r="Q14" i="37"/>
  <c r="P14" i="37"/>
  <c r="O14" i="37"/>
  <c r="N14" i="37"/>
  <c r="M14" i="37"/>
  <c r="L14" i="37"/>
  <c r="K14" i="37"/>
  <c r="J14" i="37"/>
  <c r="I14" i="37"/>
  <c r="H14" i="37"/>
  <c r="G14" i="37"/>
  <c r="F14" i="37"/>
  <c r="E14" i="37"/>
  <c r="D14" i="37"/>
  <c r="C14" i="37"/>
  <c r="B14" i="37"/>
  <c r="W12" i="37"/>
  <c r="V12" i="37"/>
  <c r="U12" i="37"/>
  <c r="T12" i="37"/>
  <c r="S12" i="37"/>
  <c r="R12" i="37"/>
  <c r="Q12" i="37"/>
  <c r="P12" i="37"/>
  <c r="O12" i="37"/>
  <c r="N12" i="37"/>
  <c r="M12" i="37"/>
  <c r="L12" i="37"/>
  <c r="K12" i="37"/>
  <c r="J12" i="37"/>
  <c r="I12" i="37"/>
  <c r="H12" i="37"/>
  <c r="G12" i="37"/>
  <c r="F12" i="37"/>
  <c r="E12" i="37"/>
  <c r="D12" i="37"/>
  <c r="C12" i="37"/>
  <c r="B12" i="37"/>
  <c r="R53" i="36"/>
  <c r="Q53" i="36"/>
  <c r="P53" i="36"/>
  <c r="O53" i="36"/>
  <c r="N53" i="36"/>
  <c r="M53" i="36"/>
  <c r="L53" i="36"/>
  <c r="K53" i="36"/>
  <c r="J53" i="36"/>
  <c r="I53" i="36"/>
  <c r="H53" i="36"/>
  <c r="G53" i="36"/>
  <c r="F53" i="36"/>
  <c r="E53" i="36"/>
  <c r="D53" i="36"/>
  <c r="C53" i="36"/>
  <c r="B53" i="36"/>
  <c r="S52" i="36"/>
  <c r="H11" i="36" s="1"/>
  <c r="R52" i="36"/>
  <c r="Q52" i="36"/>
  <c r="P52" i="36"/>
  <c r="O52" i="36"/>
  <c r="N52" i="36"/>
  <c r="M52" i="36"/>
  <c r="L52" i="36"/>
  <c r="K52" i="36"/>
  <c r="J52" i="36"/>
  <c r="I52" i="36"/>
  <c r="H52" i="36"/>
  <c r="G52" i="36"/>
  <c r="F52" i="36"/>
  <c r="E52" i="36"/>
  <c r="D52" i="36"/>
  <c r="C52" i="36"/>
  <c r="B52" i="36"/>
  <c r="S51" i="36"/>
  <c r="H10" i="36" s="1"/>
  <c r="R51" i="36"/>
  <c r="Q51" i="36"/>
  <c r="P51" i="36"/>
  <c r="O51" i="36"/>
  <c r="N51" i="36"/>
  <c r="M51" i="36"/>
  <c r="L51" i="36"/>
  <c r="K51" i="36"/>
  <c r="J51" i="36"/>
  <c r="I51" i="36"/>
  <c r="H51" i="36"/>
  <c r="G51" i="36"/>
  <c r="F51" i="36"/>
  <c r="E51" i="36"/>
  <c r="D51" i="36"/>
  <c r="C51" i="36"/>
  <c r="B51" i="36"/>
  <c r="S50" i="36"/>
  <c r="H9" i="36" s="1"/>
  <c r="R50" i="36"/>
  <c r="Q50" i="36"/>
  <c r="P50" i="36"/>
  <c r="O50" i="36"/>
  <c r="N50" i="36"/>
  <c r="M50" i="36"/>
  <c r="L50" i="36"/>
  <c r="K50" i="36"/>
  <c r="J50" i="36"/>
  <c r="I50" i="36"/>
  <c r="H50" i="36"/>
  <c r="G50" i="36"/>
  <c r="F50" i="36"/>
  <c r="E50" i="36"/>
  <c r="D50" i="36"/>
  <c r="C50" i="36"/>
  <c r="B50" i="36"/>
  <c r="S49" i="36"/>
  <c r="H8" i="36" s="1"/>
  <c r="R49" i="36"/>
  <c r="Q49" i="36"/>
  <c r="P49" i="36"/>
  <c r="O49" i="36"/>
  <c r="N49" i="36"/>
  <c r="M49" i="36"/>
  <c r="L49" i="36"/>
  <c r="K49" i="36"/>
  <c r="J49" i="36"/>
  <c r="I49" i="36"/>
  <c r="H49" i="36"/>
  <c r="G49" i="36"/>
  <c r="F49" i="36"/>
  <c r="E49" i="36"/>
  <c r="D49" i="36"/>
  <c r="C49" i="36"/>
  <c r="B49" i="36"/>
  <c r="S48" i="36"/>
  <c r="H7" i="36" s="1"/>
  <c r="R48" i="36"/>
  <c r="Q48" i="36"/>
  <c r="P48" i="36"/>
  <c r="O48" i="36"/>
  <c r="N48" i="36"/>
  <c r="M48" i="36"/>
  <c r="L48" i="36"/>
  <c r="K48" i="36"/>
  <c r="J48" i="36"/>
  <c r="I48" i="36"/>
  <c r="H48" i="36"/>
  <c r="G48" i="36"/>
  <c r="F48" i="36"/>
  <c r="E48" i="36"/>
  <c r="D48" i="36"/>
  <c r="C48" i="36"/>
  <c r="B48" i="36"/>
  <c r="W34" i="36"/>
  <c r="F12" i="36" s="1"/>
  <c r="V34" i="36"/>
  <c r="U34" i="36"/>
  <c r="T34" i="36"/>
  <c r="S34" i="36"/>
  <c r="R34" i="36"/>
  <c r="Q34" i="36"/>
  <c r="P34" i="36"/>
  <c r="O34" i="36"/>
  <c r="N34" i="36"/>
  <c r="M34" i="36"/>
  <c r="L34" i="36"/>
  <c r="K34" i="36"/>
  <c r="J34" i="36"/>
  <c r="I34" i="36"/>
  <c r="H34" i="36"/>
  <c r="G34" i="36"/>
  <c r="F34" i="36"/>
  <c r="E34" i="36"/>
  <c r="D34" i="36"/>
  <c r="C34" i="36"/>
  <c r="B34" i="36"/>
  <c r="W33" i="36"/>
  <c r="F11" i="36" s="1"/>
  <c r="V33" i="36"/>
  <c r="U33" i="36"/>
  <c r="T33" i="36"/>
  <c r="S33" i="36"/>
  <c r="R33" i="36"/>
  <c r="Q33" i="36"/>
  <c r="P33" i="36"/>
  <c r="O33" i="36"/>
  <c r="N33" i="36"/>
  <c r="M33" i="36"/>
  <c r="L33" i="36"/>
  <c r="K33" i="36"/>
  <c r="J33" i="36"/>
  <c r="I33" i="36"/>
  <c r="H33" i="36"/>
  <c r="G33" i="36"/>
  <c r="F33" i="36"/>
  <c r="E33" i="36"/>
  <c r="D33" i="36"/>
  <c r="C33" i="36"/>
  <c r="B33" i="36"/>
  <c r="W32" i="36"/>
  <c r="F10" i="36" s="1"/>
  <c r="V32" i="36"/>
  <c r="U32" i="36"/>
  <c r="T32" i="36"/>
  <c r="S32" i="36"/>
  <c r="R32" i="36"/>
  <c r="Q32" i="36"/>
  <c r="P32" i="36"/>
  <c r="O32" i="36"/>
  <c r="N32" i="36"/>
  <c r="M32" i="36"/>
  <c r="L32" i="36"/>
  <c r="K32" i="36"/>
  <c r="J32" i="36"/>
  <c r="I32" i="36"/>
  <c r="H32" i="36"/>
  <c r="G32" i="36"/>
  <c r="F32" i="36"/>
  <c r="E32" i="36"/>
  <c r="D32" i="36"/>
  <c r="C32" i="36"/>
  <c r="B32" i="36"/>
  <c r="W31" i="36"/>
  <c r="F9" i="36" s="1"/>
  <c r="V31" i="36"/>
  <c r="U31" i="36"/>
  <c r="T31" i="36"/>
  <c r="S31" i="36"/>
  <c r="R31" i="36"/>
  <c r="Q31" i="36"/>
  <c r="P31" i="36"/>
  <c r="O31" i="36"/>
  <c r="N31" i="36"/>
  <c r="M31" i="36"/>
  <c r="L31" i="36"/>
  <c r="K31" i="36"/>
  <c r="J31" i="36"/>
  <c r="I31" i="36"/>
  <c r="H31" i="36"/>
  <c r="G31" i="36"/>
  <c r="F31" i="36"/>
  <c r="E31" i="36"/>
  <c r="D31" i="36"/>
  <c r="C31" i="36"/>
  <c r="B31" i="36"/>
  <c r="W30" i="36"/>
  <c r="F8" i="36" s="1"/>
  <c r="V30" i="36"/>
  <c r="U30" i="36"/>
  <c r="T30" i="36"/>
  <c r="S30" i="36"/>
  <c r="R30" i="36"/>
  <c r="Q30" i="36"/>
  <c r="P30" i="36"/>
  <c r="O30" i="36"/>
  <c r="N30" i="36"/>
  <c r="M30" i="36"/>
  <c r="L30" i="36"/>
  <c r="K30" i="36"/>
  <c r="J30" i="36"/>
  <c r="I30" i="36"/>
  <c r="H30" i="36"/>
  <c r="G30" i="36"/>
  <c r="F30" i="36"/>
  <c r="E30" i="36"/>
  <c r="D30" i="36"/>
  <c r="C30" i="36"/>
  <c r="B30" i="36"/>
  <c r="W29" i="36"/>
  <c r="F7" i="36" s="1"/>
  <c r="V29" i="36"/>
  <c r="U29" i="36"/>
  <c r="T29" i="36"/>
  <c r="S29" i="36"/>
  <c r="R29" i="36"/>
  <c r="Q29" i="36"/>
  <c r="P29" i="36"/>
  <c r="O29" i="36"/>
  <c r="N29" i="36"/>
  <c r="M29" i="36"/>
  <c r="L29" i="36"/>
  <c r="K29" i="36"/>
  <c r="J29" i="36"/>
  <c r="I29" i="36"/>
  <c r="H29" i="36"/>
  <c r="G29" i="36"/>
  <c r="F29" i="36"/>
  <c r="E29" i="36"/>
  <c r="D29" i="36"/>
  <c r="C29" i="36"/>
  <c r="B29" i="36"/>
  <c r="G12" i="36"/>
  <c r="E12" i="36"/>
  <c r="G11" i="36"/>
  <c r="E11" i="36"/>
  <c r="G10" i="36"/>
  <c r="E10" i="36"/>
  <c r="G9" i="36"/>
  <c r="E9" i="36"/>
  <c r="G8" i="36"/>
  <c r="E8" i="36"/>
  <c r="G7" i="36"/>
  <c r="E7" i="36"/>
  <c r="K13" i="35"/>
  <c r="C13" i="35"/>
  <c r="K12" i="35"/>
  <c r="C12" i="35"/>
  <c r="K11" i="35"/>
  <c r="C11" i="35"/>
  <c r="K10" i="35"/>
  <c r="C10" i="35"/>
  <c r="K9" i="35"/>
  <c r="C9" i="35"/>
  <c r="O8" i="35"/>
  <c r="K8" i="35"/>
  <c r="C8" i="35"/>
  <c r="O7" i="35"/>
  <c r="K7" i="35"/>
  <c r="C7" i="35"/>
  <c r="B12" i="33"/>
  <c r="C34" i="32"/>
  <c r="S27" i="33"/>
  <c r="R27" i="33"/>
  <c r="Q27" i="33"/>
  <c r="P27" i="33"/>
  <c r="O27" i="33"/>
  <c r="N27" i="33"/>
  <c r="M27" i="33"/>
  <c r="L27" i="33"/>
  <c r="K27" i="33"/>
  <c r="J27" i="33"/>
  <c r="I27" i="33"/>
  <c r="H27" i="33"/>
  <c r="G27" i="33"/>
  <c r="F27" i="33"/>
  <c r="E27" i="33"/>
  <c r="D27" i="33"/>
  <c r="C27" i="33"/>
  <c r="B27" i="33"/>
  <c r="S25" i="33"/>
  <c r="R25" i="33"/>
  <c r="Q25" i="33"/>
  <c r="P25" i="33"/>
  <c r="O25" i="33"/>
  <c r="N25" i="33"/>
  <c r="M25" i="33"/>
  <c r="L25" i="33"/>
  <c r="K25" i="33"/>
  <c r="J25" i="33"/>
  <c r="I25" i="33"/>
  <c r="H25" i="33"/>
  <c r="G25" i="33"/>
  <c r="F25" i="33"/>
  <c r="E25" i="33"/>
  <c r="D25" i="33"/>
  <c r="C25" i="33"/>
  <c r="B25" i="33"/>
  <c r="W14" i="33"/>
  <c r="V14" i="33"/>
  <c r="U14" i="33"/>
  <c r="T14" i="33"/>
  <c r="S14" i="33"/>
  <c r="R14" i="33"/>
  <c r="Q14" i="33"/>
  <c r="P14" i="33"/>
  <c r="O14" i="33"/>
  <c r="N14" i="33"/>
  <c r="M14" i="33"/>
  <c r="L14" i="33"/>
  <c r="K14" i="33"/>
  <c r="J14" i="33"/>
  <c r="I14" i="33"/>
  <c r="H14" i="33"/>
  <c r="G14" i="33"/>
  <c r="F14" i="33"/>
  <c r="E14" i="33"/>
  <c r="D14" i="33"/>
  <c r="C14" i="33"/>
  <c r="B14" i="33"/>
  <c r="W12" i="33"/>
  <c r="V12" i="33"/>
  <c r="U12" i="33"/>
  <c r="T12" i="33"/>
  <c r="S12" i="33"/>
  <c r="R12" i="33"/>
  <c r="Q12" i="33"/>
  <c r="P12" i="33"/>
  <c r="O12" i="33"/>
  <c r="N12" i="33"/>
  <c r="M12" i="33"/>
  <c r="L12" i="33"/>
  <c r="K12" i="33"/>
  <c r="J12" i="33"/>
  <c r="I12" i="33"/>
  <c r="H12" i="33"/>
  <c r="G12" i="33"/>
  <c r="F12" i="33"/>
  <c r="E12" i="33"/>
  <c r="D12" i="33"/>
  <c r="C12" i="33"/>
  <c r="S53" i="32"/>
  <c r="H12" i="32" s="1"/>
  <c r="R53" i="32"/>
  <c r="Q53" i="32"/>
  <c r="P53" i="32"/>
  <c r="O53" i="32"/>
  <c r="N53" i="32"/>
  <c r="M53" i="32"/>
  <c r="L53" i="32"/>
  <c r="K53" i="32"/>
  <c r="J53" i="32"/>
  <c r="I53" i="32"/>
  <c r="H53" i="32"/>
  <c r="G53" i="32"/>
  <c r="F53" i="32"/>
  <c r="E53" i="32"/>
  <c r="D53" i="32"/>
  <c r="C53" i="32"/>
  <c r="B53" i="32"/>
  <c r="S52" i="32"/>
  <c r="H11" i="32" s="1"/>
  <c r="R52" i="32"/>
  <c r="Q52" i="32"/>
  <c r="P52" i="32"/>
  <c r="O52" i="32"/>
  <c r="N52" i="32"/>
  <c r="M52" i="32"/>
  <c r="L52" i="32"/>
  <c r="K52" i="32"/>
  <c r="J52" i="32"/>
  <c r="I52" i="32"/>
  <c r="H52" i="32"/>
  <c r="G52" i="32"/>
  <c r="F52" i="32"/>
  <c r="E52" i="32"/>
  <c r="D52" i="32"/>
  <c r="C52" i="32"/>
  <c r="B52" i="32"/>
  <c r="S51" i="32"/>
  <c r="H10" i="32" s="1"/>
  <c r="R51" i="32"/>
  <c r="Q51" i="32"/>
  <c r="P51" i="32"/>
  <c r="O51" i="32"/>
  <c r="N51" i="32"/>
  <c r="M51" i="32"/>
  <c r="L51" i="32"/>
  <c r="K51" i="32"/>
  <c r="J51" i="32"/>
  <c r="I51" i="32"/>
  <c r="H51" i="32"/>
  <c r="G51" i="32"/>
  <c r="F51" i="32"/>
  <c r="E51" i="32"/>
  <c r="D51" i="32"/>
  <c r="C51" i="32"/>
  <c r="B51" i="32"/>
  <c r="S50" i="32"/>
  <c r="H9" i="32" s="1"/>
  <c r="R50" i="32"/>
  <c r="Q50" i="32"/>
  <c r="P50" i="32"/>
  <c r="O50" i="32"/>
  <c r="N50" i="32"/>
  <c r="M50" i="32"/>
  <c r="L50" i="32"/>
  <c r="K50" i="32"/>
  <c r="J50" i="32"/>
  <c r="I50" i="32"/>
  <c r="H50" i="32"/>
  <c r="G50" i="32"/>
  <c r="F50" i="32"/>
  <c r="E50" i="32"/>
  <c r="D50" i="32"/>
  <c r="C50" i="32"/>
  <c r="B50" i="32"/>
  <c r="S49" i="32"/>
  <c r="H8" i="32" s="1"/>
  <c r="R49" i="32"/>
  <c r="Q49" i="32"/>
  <c r="P49" i="32"/>
  <c r="O49" i="32"/>
  <c r="N49" i="32"/>
  <c r="M49" i="32"/>
  <c r="L49" i="32"/>
  <c r="K49" i="32"/>
  <c r="J49" i="32"/>
  <c r="I49" i="32"/>
  <c r="H49" i="32"/>
  <c r="G49" i="32"/>
  <c r="F49" i="32"/>
  <c r="E49" i="32"/>
  <c r="D49" i="32"/>
  <c r="C49" i="32"/>
  <c r="B49" i="32"/>
  <c r="S48" i="32"/>
  <c r="H7" i="32" s="1"/>
  <c r="R48" i="32"/>
  <c r="Q48" i="32"/>
  <c r="P48" i="32"/>
  <c r="O48" i="32"/>
  <c r="N48" i="32"/>
  <c r="M48" i="32"/>
  <c r="L48" i="32"/>
  <c r="K48" i="32"/>
  <c r="J48" i="32"/>
  <c r="I48" i="32"/>
  <c r="H48" i="32"/>
  <c r="G48" i="32"/>
  <c r="F48" i="32"/>
  <c r="E48" i="32"/>
  <c r="D48" i="32"/>
  <c r="C48" i="32"/>
  <c r="B48" i="32"/>
  <c r="W34" i="32"/>
  <c r="F12" i="32" s="1"/>
  <c r="V34" i="32"/>
  <c r="U34" i="32"/>
  <c r="T34" i="32"/>
  <c r="S34" i="32"/>
  <c r="R34" i="32"/>
  <c r="Q34" i="32"/>
  <c r="P34" i="32"/>
  <c r="O34" i="32"/>
  <c r="N34" i="32"/>
  <c r="M34" i="32"/>
  <c r="L34" i="32"/>
  <c r="K34" i="32"/>
  <c r="J34" i="32"/>
  <c r="I34" i="32"/>
  <c r="H34" i="32"/>
  <c r="G34" i="32"/>
  <c r="F34" i="32"/>
  <c r="E34" i="32"/>
  <c r="D34" i="32"/>
  <c r="B34" i="32"/>
  <c r="V33" i="32"/>
  <c r="U33" i="32"/>
  <c r="T33" i="32"/>
  <c r="S33" i="32"/>
  <c r="R33" i="32"/>
  <c r="Q33" i="32"/>
  <c r="P33" i="32"/>
  <c r="O33" i="32"/>
  <c r="N33" i="32"/>
  <c r="M33" i="32"/>
  <c r="L33" i="32"/>
  <c r="K33" i="32"/>
  <c r="J33" i="32"/>
  <c r="I33" i="32"/>
  <c r="H33" i="32"/>
  <c r="G33" i="32"/>
  <c r="F33" i="32"/>
  <c r="E33" i="32"/>
  <c r="D33" i="32"/>
  <c r="C33" i="32"/>
  <c r="W32" i="32"/>
  <c r="F10" i="32" s="1"/>
  <c r="V32" i="32"/>
  <c r="U32" i="32"/>
  <c r="T32" i="32"/>
  <c r="S32" i="32"/>
  <c r="R32" i="32"/>
  <c r="Q32" i="32"/>
  <c r="P32" i="32"/>
  <c r="O32" i="32"/>
  <c r="N32" i="32"/>
  <c r="M32" i="32"/>
  <c r="L32" i="32"/>
  <c r="K32" i="32"/>
  <c r="J32" i="32"/>
  <c r="I32" i="32"/>
  <c r="H32" i="32"/>
  <c r="G32" i="32"/>
  <c r="F32" i="32"/>
  <c r="E32" i="32"/>
  <c r="D32" i="32"/>
  <c r="C32" i="32"/>
  <c r="B32" i="32"/>
  <c r="W31" i="32"/>
  <c r="F9" i="32" s="1"/>
  <c r="V31" i="32"/>
  <c r="U31" i="32"/>
  <c r="T31" i="32"/>
  <c r="S31" i="32"/>
  <c r="R31" i="32"/>
  <c r="Q31" i="32"/>
  <c r="P31" i="32"/>
  <c r="O31" i="32"/>
  <c r="N31" i="32"/>
  <c r="M31" i="32"/>
  <c r="L31" i="32"/>
  <c r="K31" i="32"/>
  <c r="J31" i="32"/>
  <c r="I31" i="32"/>
  <c r="H31" i="32"/>
  <c r="G31" i="32"/>
  <c r="F31" i="32"/>
  <c r="E31" i="32"/>
  <c r="D31" i="32"/>
  <c r="C31" i="32"/>
  <c r="B31" i="32"/>
  <c r="W30" i="32"/>
  <c r="F8" i="32" s="1"/>
  <c r="V30" i="32"/>
  <c r="U30" i="32"/>
  <c r="T30" i="32"/>
  <c r="S30" i="32"/>
  <c r="R30" i="32"/>
  <c r="Q30" i="32"/>
  <c r="P30" i="32"/>
  <c r="O30" i="32"/>
  <c r="N30" i="32"/>
  <c r="M30" i="32"/>
  <c r="L30" i="32"/>
  <c r="K30" i="32"/>
  <c r="J30" i="32"/>
  <c r="I30" i="32"/>
  <c r="H30" i="32"/>
  <c r="G30" i="32"/>
  <c r="F30" i="32"/>
  <c r="E30" i="32"/>
  <c r="D30" i="32"/>
  <c r="C30" i="32"/>
  <c r="B30" i="32"/>
  <c r="W29" i="32"/>
  <c r="F7" i="32" s="1"/>
  <c r="V29" i="32"/>
  <c r="U29" i="32"/>
  <c r="T29" i="32"/>
  <c r="S29" i="32"/>
  <c r="R29" i="32"/>
  <c r="Q29" i="32"/>
  <c r="P29" i="32"/>
  <c r="O29" i="32"/>
  <c r="N29" i="32"/>
  <c r="M29" i="32"/>
  <c r="L29" i="32"/>
  <c r="K29" i="32"/>
  <c r="J29" i="32"/>
  <c r="I29" i="32"/>
  <c r="H29" i="32"/>
  <c r="G29" i="32"/>
  <c r="F29" i="32"/>
  <c r="E29" i="32"/>
  <c r="D29" i="32"/>
  <c r="C29" i="32"/>
  <c r="B29" i="32"/>
  <c r="G7" i="32"/>
  <c r="E7" i="32"/>
  <c r="E12" i="18"/>
  <c r="E11" i="18"/>
  <c r="E10" i="18"/>
  <c r="E9" i="18"/>
  <c r="E8" i="18"/>
  <c r="E7" i="18"/>
  <c r="K13" i="26"/>
  <c r="C13" i="26"/>
  <c r="K12" i="26"/>
  <c r="C12" i="26"/>
  <c r="K11" i="26"/>
  <c r="C11" i="26"/>
  <c r="K10" i="26"/>
  <c r="C10" i="26"/>
  <c r="K9" i="26"/>
  <c r="C9" i="26"/>
  <c r="O8" i="26"/>
  <c r="K8" i="26"/>
  <c r="C8" i="26"/>
  <c r="O7" i="26"/>
  <c r="K7" i="26"/>
  <c r="C7" i="26"/>
  <c r="S27" i="19"/>
  <c r="R27" i="19"/>
  <c r="Q27" i="19"/>
  <c r="P27" i="19"/>
  <c r="O27" i="19"/>
  <c r="N27" i="19"/>
  <c r="M27" i="19"/>
  <c r="L27" i="19"/>
  <c r="K27" i="19"/>
  <c r="J27" i="19"/>
  <c r="I27" i="19"/>
  <c r="H27" i="19"/>
  <c r="G27" i="19"/>
  <c r="F27" i="19"/>
  <c r="E27" i="19"/>
  <c r="D27" i="19"/>
  <c r="C27" i="19"/>
  <c r="B27" i="19"/>
  <c r="S25" i="19"/>
  <c r="R25" i="19"/>
  <c r="Q25" i="19"/>
  <c r="P25" i="19"/>
  <c r="O25" i="19"/>
  <c r="N25" i="19"/>
  <c r="M25" i="19"/>
  <c r="L25" i="19"/>
  <c r="K25" i="19"/>
  <c r="J25" i="19"/>
  <c r="I25" i="19"/>
  <c r="H25" i="19"/>
  <c r="G25" i="19"/>
  <c r="F25" i="19"/>
  <c r="E25" i="19"/>
  <c r="D25" i="19"/>
  <c r="C25" i="19"/>
  <c r="B25" i="19"/>
  <c r="W14" i="19"/>
  <c r="V14" i="19"/>
  <c r="U14" i="19"/>
  <c r="T14" i="19"/>
  <c r="S14" i="19"/>
  <c r="R14" i="19"/>
  <c r="Q14" i="19"/>
  <c r="P14" i="19"/>
  <c r="O14" i="19"/>
  <c r="N14" i="19"/>
  <c r="M14" i="19"/>
  <c r="L14" i="19"/>
  <c r="K14" i="19"/>
  <c r="J14" i="19"/>
  <c r="I14" i="19"/>
  <c r="H14" i="19"/>
  <c r="G14" i="19"/>
  <c r="F14" i="19"/>
  <c r="E14" i="19"/>
  <c r="D14" i="19"/>
  <c r="C14" i="19"/>
  <c r="B14" i="19"/>
  <c r="W12" i="19"/>
  <c r="V12" i="19"/>
  <c r="U12" i="19"/>
  <c r="T12" i="19"/>
  <c r="S12" i="19"/>
  <c r="R12" i="19"/>
  <c r="Q12" i="19"/>
  <c r="P12" i="19"/>
  <c r="O12" i="19"/>
  <c r="N12" i="19"/>
  <c r="M12" i="19"/>
  <c r="L12" i="19"/>
  <c r="K12" i="19"/>
  <c r="J12" i="19"/>
  <c r="I12" i="19"/>
  <c r="H12" i="19"/>
  <c r="G12" i="19"/>
  <c r="F12" i="19"/>
  <c r="E12" i="19"/>
  <c r="D12" i="19"/>
  <c r="C12" i="19"/>
  <c r="B12" i="19"/>
  <c r="G12" i="18"/>
  <c r="G11" i="18"/>
  <c r="G10" i="18"/>
  <c r="G9" i="18"/>
  <c r="G8" i="18"/>
  <c r="G7" i="18"/>
  <c r="B30" i="18"/>
  <c r="B53" i="18"/>
  <c r="B52" i="18"/>
  <c r="B51" i="18"/>
  <c r="B50" i="18"/>
  <c r="B49" i="18"/>
  <c r="B48" i="18"/>
  <c r="S53" i="18"/>
  <c r="H12" i="18" s="1"/>
  <c r="R53" i="18"/>
  <c r="Q53" i="18"/>
  <c r="P53" i="18"/>
  <c r="O53" i="18"/>
  <c r="N53" i="18"/>
  <c r="M53" i="18"/>
  <c r="L53" i="18"/>
  <c r="K53" i="18"/>
  <c r="J53" i="18"/>
  <c r="I53" i="18"/>
  <c r="H53" i="18"/>
  <c r="G53" i="18"/>
  <c r="F53" i="18"/>
  <c r="E53" i="18"/>
  <c r="D53" i="18"/>
  <c r="C53" i="18"/>
  <c r="S52" i="18"/>
  <c r="H11" i="18" s="1"/>
  <c r="R52" i="18"/>
  <c r="Q52" i="18"/>
  <c r="P52" i="18"/>
  <c r="O52" i="18"/>
  <c r="N52" i="18"/>
  <c r="M52" i="18"/>
  <c r="L52" i="18"/>
  <c r="K52" i="18"/>
  <c r="J52" i="18"/>
  <c r="I52" i="18"/>
  <c r="H52" i="18"/>
  <c r="G52" i="18"/>
  <c r="F52" i="18"/>
  <c r="E52" i="18"/>
  <c r="D52" i="18"/>
  <c r="C52" i="18"/>
  <c r="S51" i="18"/>
  <c r="H10" i="18" s="1"/>
  <c r="R51" i="18"/>
  <c r="Q51" i="18"/>
  <c r="P51" i="18"/>
  <c r="O51" i="18"/>
  <c r="N51" i="18"/>
  <c r="M51" i="18"/>
  <c r="L51" i="18"/>
  <c r="K51" i="18"/>
  <c r="J51" i="18"/>
  <c r="I51" i="18"/>
  <c r="H51" i="18"/>
  <c r="G51" i="18"/>
  <c r="F51" i="18"/>
  <c r="E51" i="18"/>
  <c r="D51" i="18"/>
  <c r="C51" i="18"/>
  <c r="S50" i="18"/>
  <c r="H9" i="18" s="1"/>
  <c r="R50" i="18"/>
  <c r="Q50" i="18"/>
  <c r="P50" i="18"/>
  <c r="O50" i="18"/>
  <c r="N50" i="18"/>
  <c r="M50" i="18"/>
  <c r="L50" i="18"/>
  <c r="K50" i="18"/>
  <c r="J50" i="18"/>
  <c r="I50" i="18"/>
  <c r="H50" i="18"/>
  <c r="G50" i="18"/>
  <c r="F50" i="18"/>
  <c r="E50" i="18"/>
  <c r="D50" i="18"/>
  <c r="C50" i="18"/>
  <c r="S49" i="18"/>
  <c r="H8" i="18" s="1"/>
  <c r="R49" i="18"/>
  <c r="Q49" i="18"/>
  <c r="P49" i="18"/>
  <c r="O49" i="18"/>
  <c r="N49" i="18"/>
  <c r="M49" i="18"/>
  <c r="L49" i="18"/>
  <c r="K49" i="18"/>
  <c r="J49" i="18"/>
  <c r="I49" i="18"/>
  <c r="H49" i="18"/>
  <c r="G49" i="18"/>
  <c r="F49" i="18"/>
  <c r="E49" i="18"/>
  <c r="D49" i="18"/>
  <c r="C49" i="18"/>
  <c r="W34" i="18"/>
  <c r="F12" i="18" s="1"/>
  <c r="V34" i="18"/>
  <c r="U34" i="18"/>
  <c r="T34" i="18"/>
  <c r="S34" i="18"/>
  <c r="R34" i="18"/>
  <c r="Q34" i="18"/>
  <c r="P34" i="18"/>
  <c r="O34" i="18"/>
  <c r="N34" i="18"/>
  <c r="M34" i="18"/>
  <c r="L34" i="18"/>
  <c r="K34" i="18"/>
  <c r="J34" i="18"/>
  <c r="I34" i="18"/>
  <c r="H34" i="18"/>
  <c r="G34" i="18"/>
  <c r="F34" i="18"/>
  <c r="E34" i="18"/>
  <c r="D34" i="18"/>
  <c r="C34" i="18"/>
  <c r="B34" i="18"/>
  <c r="W33" i="18"/>
  <c r="F11" i="18" s="1"/>
  <c r="V33" i="18"/>
  <c r="U33" i="18"/>
  <c r="T33" i="18"/>
  <c r="S33" i="18"/>
  <c r="R33" i="18"/>
  <c r="Q33" i="18"/>
  <c r="P33" i="18"/>
  <c r="O33" i="18"/>
  <c r="N33" i="18"/>
  <c r="M33" i="18"/>
  <c r="L33" i="18"/>
  <c r="K33" i="18"/>
  <c r="J33" i="18"/>
  <c r="I33" i="18"/>
  <c r="H33" i="18"/>
  <c r="G33" i="18"/>
  <c r="F33" i="18"/>
  <c r="E33" i="18"/>
  <c r="D33" i="18"/>
  <c r="C33" i="18"/>
  <c r="B33" i="18"/>
  <c r="W32" i="18"/>
  <c r="F10" i="18" s="1"/>
  <c r="V32" i="18"/>
  <c r="U32" i="18"/>
  <c r="T32" i="18"/>
  <c r="S32" i="18"/>
  <c r="R32" i="18"/>
  <c r="Q32" i="18"/>
  <c r="P32" i="18"/>
  <c r="O32" i="18"/>
  <c r="N32" i="18"/>
  <c r="M32" i="18"/>
  <c r="L32" i="18"/>
  <c r="K32" i="18"/>
  <c r="J32" i="18"/>
  <c r="I32" i="18"/>
  <c r="H32" i="18"/>
  <c r="G32" i="18"/>
  <c r="F32" i="18"/>
  <c r="E32" i="18"/>
  <c r="D32" i="18"/>
  <c r="C32" i="18"/>
  <c r="B32" i="18"/>
  <c r="W31" i="18"/>
  <c r="F9" i="18" s="1"/>
  <c r="V31" i="18"/>
  <c r="U31" i="18"/>
  <c r="T31" i="18"/>
  <c r="S31" i="18"/>
  <c r="R31" i="18"/>
  <c r="Q31" i="18"/>
  <c r="P31" i="18"/>
  <c r="O31" i="18"/>
  <c r="N31" i="18"/>
  <c r="M31" i="18"/>
  <c r="L31" i="18"/>
  <c r="K31" i="18"/>
  <c r="J31" i="18"/>
  <c r="I31" i="18"/>
  <c r="H31" i="18"/>
  <c r="G31" i="18"/>
  <c r="F31" i="18"/>
  <c r="E31" i="18"/>
  <c r="D31" i="18"/>
  <c r="C31" i="18"/>
  <c r="B31" i="18"/>
  <c r="W30" i="18"/>
  <c r="F8" i="18" s="1"/>
  <c r="V30" i="18"/>
  <c r="U30" i="18"/>
  <c r="T30" i="18"/>
  <c r="S30" i="18"/>
  <c r="R30" i="18"/>
  <c r="Q30" i="18"/>
  <c r="P30" i="18"/>
  <c r="O30" i="18"/>
  <c r="N30" i="18"/>
  <c r="M30" i="18"/>
  <c r="L30" i="18"/>
  <c r="K30" i="18"/>
  <c r="J30" i="18"/>
  <c r="I30" i="18"/>
  <c r="H30" i="18"/>
  <c r="G30" i="18"/>
  <c r="F30" i="18"/>
  <c r="E30" i="18"/>
  <c r="D30" i="18"/>
  <c r="C30" i="18"/>
  <c r="F29" i="18"/>
  <c r="C29" i="18"/>
  <c r="B29" i="18"/>
  <c r="S48" i="18"/>
  <c r="H7" i="18" s="1"/>
  <c r="R48" i="18"/>
  <c r="Q48" i="18"/>
  <c r="P48" i="18"/>
  <c r="O48" i="18"/>
  <c r="N48" i="18"/>
  <c r="M48" i="18"/>
  <c r="L48" i="18"/>
  <c r="K48" i="18"/>
  <c r="J48" i="18"/>
  <c r="I48" i="18"/>
  <c r="H48" i="18"/>
  <c r="G48" i="18"/>
  <c r="F48" i="18"/>
  <c r="E48" i="18"/>
  <c r="D48" i="18"/>
  <c r="C48" i="18"/>
  <c r="W29" i="18"/>
  <c r="F7" i="18" s="1"/>
  <c r="V29" i="18"/>
  <c r="U29" i="18"/>
  <c r="T29" i="18"/>
  <c r="S29" i="18"/>
  <c r="R29" i="18"/>
  <c r="Q29" i="18"/>
  <c r="P29" i="18"/>
  <c r="O29" i="18"/>
  <c r="N29" i="18"/>
  <c r="M29" i="18"/>
  <c r="L29" i="18"/>
  <c r="K29" i="18"/>
  <c r="J29" i="18"/>
  <c r="I29" i="18"/>
  <c r="H29" i="18"/>
  <c r="G29" i="18"/>
  <c r="E29" i="18"/>
  <c r="D29" i="18"/>
  <c r="O8" i="17" l="1"/>
  <c r="K13" i="17"/>
  <c r="K9" i="17"/>
  <c r="C13" i="17"/>
  <c r="C7" i="17"/>
  <c r="AA30" i="25" l="1"/>
  <c r="AA31" i="25" s="1"/>
  <c r="AA32" i="25" s="1"/>
  <c r="AA33" i="25" s="1"/>
  <c r="AA34" i="25" s="1"/>
  <c r="AA35" i="25" s="1"/>
  <c r="AA36" i="25" s="1"/>
  <c r="AA37" i="25" s="1"/>
  <c r="AA38" i="25" s="1"/>
  <c r="AA39" i="25" s="1"/>
  <c r="AA40" i="25" s="1"/>
  <c r="AA41" i="25" s="1"/>
  <c r="AA42" i="25" s="1"/>
  <c r="AA43" i="25" s="1"/>
  <c r="AA44" i="25" s="1"/>
  <c r="AA45" i="25" s="1"/>
  <c r="AA46" i="25" s="1"/>
  <c r="AA47" i="25" s="1"/>
  <c r="AA48" i="25" s="1"/>
  <c r="AA49" i="25" s="1"/>
  <c r="AA50" i="25" s="1"/>
  <c r="Z30" i="25"/>
  <c r="Z31" i="25" s="1"/>
  <c r="Z32" i="25" s="1"/>
  <c r="Z33" i="25" s="1"/>
  <c r="Z34" i="25" s="1"/>
  <c r="Z35" i="25" s="1"/>
  <c r="Z36" i="25" s="1"/>
  <c r="Z37" i="25" s="1"/>
  <c r="Z38" i="25" s="1"/>
  <c r="Z39" i="25" s="1"/>
  <c r="Z40" i="25" s="1"/>
  <c r="Z41" i="25" s="1"/>
  <c r="Z42" i="25" s="1"/>
  <c r="Z43" i="25" s="1"/>
  <c r="Z44" i="25" s="1"/>
  <c r="Z45" i="25" s="1"/>
  <c r="Z46" i="25" s="1"/>
  <c r="Z47" i="25" s="1"/>
  <c r="Z48" i="25" s="1"/>
  <c r="Z49" i="25" s="1"/>
  <c r="Z50" i="25" s="1"/>
  <c r="AA5" i="25"/>
  <c r="AA6" i="25" s="1"/>
  <c r="AA7" i="25" s="1"/>
  <c r="AA8" i="25" s="1"/>
  <c r="AA9" i="25" s="1"/>
  <c r="AA10" i="25" s="1"/>
  <c r="AA11" i="25" s="1"/>
  <c r="AA12" i="25" s="1"/>
  <c r="AA13" i="25" s="1"/>
  <c r="AA14" i="25" s="1"/>
  <c r="AA15" i="25" s="1"/>
  <c r="AA16" i="25" s="1"/>
  <c r="AA17" i="25" s="1"/>
  <c r="AA18" i="25" s="1"/>
  <c r="AA19" i="25" s="1"/>
  <c r="AA20" i="25" s="1"/>
  <c r="AA21" i="25" s="1"/>
  <c r="AA22" i="25" s="1"/>
  <c r="AA23" i="25" s="1"/>
  <c r="AA24" i="25" s="1"/>
  <c r="AA25" i="25" s="1"/>
  <c r="Z5" i="25"/>
  <c r="Z6" i="25" s="1"/>
  <c r="Z7" i="25" s="1"/>
  <c r="Z8" i="25" s="1"/>
  <c r="Z9" i="25" s="1"/>
  <c r="Z10" i="25" s="1"/>
  <c r="Z11" i="25" s="1"/>
  <c r="Z12" i="25" s="1"/>
  <c r="Z13" i="25" s="1"/>
  <c r="Z14" i="25" s="1"/>
  <c r="Z15" i="25" s="1"/>
  <c r="Z16" i="25" s="1"/>
  <c r="Z17" i="25" s="1"/>
  <c r="Z18" i="25" s="1"/>
  <c r="Z19" i="25" s="1"/>
  <c r="Z20" i="25" s="1"/>
  <c r="Z21" i="25" s="1"/>
  <c r="Z22" i="25" s="1"/>
  <c r="Z23" i="25" s="1"/>
  <c r="Z24" i="25" s="1"/>
  <c r="Z25" i="25" s="1"/>
  <c r="O7" i="17" l="1"/>
  <c r="K12" i="17"/>
  <c r="K11" i="17"/>
  <c r="K10" i="17"/>
  <c r="K8" i="17"/>
  <c r="C12" i="17"/>
  <c r="C11" i="17"/>
  <c r="K7" i="17"/>
  <c r="C20" i="13" l="1"/>
  <c r="C8" i="22" s="1"/>
  <c r="C21" i="13"/>
  <c r="C8" i="23" s="1"/>
  <c r="C22" i="13"/>
  <c r="C8" i="25" s="1"/>
  <c r="C19" i="13"/>
  <c r="C8" i="15" s="1"/>
  <c r="C12" i="13"/>
  <c r="C6" i="22" s="1"/>
  <c r="C13" i="13"/>
  <c r="C6" i="23" s="1"/>
  <c r="C14" i="13"/>
  <c r="C6" i="25" s="1"/>
  <c r="C11" i="13"/>
  <c r="C6" i="15" s="1"/>
  <c r="C10" i="17" l="1"/>
  <c r="C9" i="17"/>
  <c r="C8" i="17"/>
  <c r="D20" i="13" l="1"/>
  <c r="D8" i="22" s="1"/>
  <c r="D21" i="13" l="1"/>
  <c r="D8" i="23" s="1"/>
  <c r="D22" i="13"/>
  <c r="D8" i="25" s="1"/>
  <c r="I19" i="13"/>
  <c r="I8" i="15" s="1"/>
  <c r="I20" i="13"/>
  <c r="E20" i="13"/>
  <c r="E19" i="13"/>
  <c r="E8" i="15" s="1"/>
  <c r="D11" i="13"/>
  <c r="D6" i="15" s="1"/>
  <c r="E22" i="13" l="1"/>
  <c r="E8" i="25" s="1"/>
  <c r="E8" i="22"/>
  <c r="I22" i="13"/>
  <c r="I8" i="25" s="1"/>
  <c r="I8" i="22"/>
  <c r="E32" i="15"/>
  <c r="W30" i="15"/>
  <c r="W31" i="15" s="1"/>
  <c r="W32" i="15" s="1"/>
  <c r="W33" i="15" s="1"/>
  <c r="W34" i="15" s="1"/>
  <c r="W35" i="15" s="1"/>
  <c r="W36" i="15" s="1"/>
  <c r="W37" i="15" s="1"/>
  <c r="W38" i="15" s="1"/>
  <c r="W39" i="15" s="1"/>
  <c r="W40" i="15" s="1"/>
  <c r="W41" i="15" s="1"/>
  <c r="W42" i="15" s="1"/>
  <c r="W43" i="15" s="1"/>
  <c r="W44" i="15" s="1"/>
  <c r="W45" i="15" s="1"/>
  <c r="W46" i="15" s="1"/>
  <c r="W47" i="15" s="1"/>
  <c r="W48" i="15" s="1"/>
  <c r="W49" i="15" s="1"/>
  <c r="W50" i="15" s="1"/>
  <c r="I21" i="13"/>
  <c r="K20" i="13"/>
  <c r="J20" i="13"/>
  <c r="K19" i="13"/>
  <c r="K8" i="15" s="1"/>
  <c r="J19" i="13"/>
  <c r="J8" i="15" s="1"/>
  <c r="J9" i="15" s="1"/>
  <c r="E21" i="13"/>
  <c r="E8" i="23" s="1"/>
  <c r="I11" i="13"/>
  <c r="I6" i="15" s="1"/>
  <c r="E11" i="13"/>
  <c r="E6" i="15" s="1"/>
  <c r="D12" i="13"/>
  <c r="D6" i="22" s="1"/>
  <c r="E33" i="25" l="1"/>
  <c r="W30" i="25"/>
  <c r="W31" i="25" s="1"/>
  <c r="W32" i="25" s="1"/>
  <c r="W33" i="25" s="1"/>
  <c r="W34" i="25" s="1"/>
  <c r="W35" i="25" s="1"/>
  <c r="W36" i="25" s="1"/>
  <c r="W37" i="25" s="1"/>
  <c r="W38" i="25" s="1"/>
  <c r="W39" i="25" s="1"/>
  <c r="W40" i="25" s="1"/>
  <c r="W41" i="25" s="1"/>
  <c r="W42" i="25" s="1"/>
  <c r="W43" i="25" s="1"/>
  <c r="W44" i="25" s="1"/>
  <c r="W45" i="25" s="1"/>
  <c r="W46" i="25" s="1"/>
  <c r="W47" i="25" s="1"/>
  <c r="W48" i="25" s="1"/>
  <c r="W49" i="25" s="1"/>
  <c r="W50" i="25" s="1"/>
  <c r="L20" i="13"/>
  <c r="K8" i="22"/>
  <c r="J22" i="13"/>
  <c r="J8" i="25" s="1"/>
  <c r="J9" i="25" s="1"/>
  <c r="J8" i="22"/>
  <c r="J9" i="22" s="1"/>
  <c r="G36" i="15"/>
  <c r="E37" i="15"/>
  <c r="E36" i="15"/>
  <c r="E35" i="15"/>
  <c r="G37" i="15"/>
  <c r="E34" i="15"/>
  <c r="E33" i="15"/>
  <c r="F33" i="15" s="1"/>
  <c r="G32" i="15"/>
  <c r="F32" i="15" s="1"/>
  <c r="G35" i="15"/>
  <c r="G33" i="15"/>
  <c r="G34" i="15"/>
  <c r="K9" i="15"/>
  <c r="H32" i="15"/>
  <c r="X30" i="15"/>
  <c r="X31" i="15" s="1"/>
  <c r="X32" i="15" s="1"/>
  <c r="X33" i="15" s="1"/>
  <c r="X34" i="15" s="1"/>
  <c r="X35" i="15" s="1"/>
  <c r="X36" i="15" s="1"/>
  <c r="X37" i="15" s="1"/>
  <c r="X38" i="15" s="1"/>
  <c r="X39" i="15" s="1"/>
  <c r="X40" i="15" s="1"/>
  <c r="X41" i="15" s="1"/>
  <c r="X42" i="15" s="1"/>
  <c r="X43" i="15" s="1"/>
  <c r="X44" i="15" s="1"/>
  <c r="X45" i="15" s="1"/>
  <c r="X46" i="15" s="1"/>
  <c r="X47" i="15" s="1"/>
  <c r="X48" i="15" s="1"/>
  <c r="X49" i="15" s="1"/>
  <c r="X50" i="15" s="1"/>
  <c r="H21" i="13"/>
  <c r="H8" i="23" s="1"/>
  <c r="V30" i="23" s="1"/>
  <c r="V31" i="23" s="1"/>
  <c r="V32" i="23" s="1"/>
  <c r="V33" i="23" s="1"/>
  <c r="V34" i="23" s="1"/>
  <c r="V35" i="23" s="1"/>
  <c r="V36" i="23" s="1"/>
  <c r="V37" i="23" s="1"/>
  <c r="V38" i="23" s="1"/>
  <c r="V39" i="23" s="1"/>
  <c r="V40" i="23" s="1"/>
  <c r="V41" i="23" s="1"/>
  <c r="V42" i="23" s="1"/>
  <c r="V43" i="23" s="1"/>
  <c r="V44" i="23" s="1"/>
  <c r="V45" i="23" s="1"/>
  <c r="V46" i="23" s="1"/>
  <c r="V47" i="23" s="1"/>
  <c r="V48" i="23" s="1"/>
  <c r="V49" i="23" s="1"/>
  <c r="V50" i="23" s="1"/>
  <c r="I8" i="23"/>
  <c r="E32" i="22"/>
  <c r="W30" i="22"/>
  <c r="W31" i="22" s="1"/>
  <c r="W32" i="22" s="1"/>
  <c r="W33" i="22" s="1"/>
  <c r="W34" i="22" s="1"/>
  <c r="W35" i="22" s="1"/>
  <c r="W36" i="22" s="1"/>
  <c r="W37" i="22" s="1"/>
  <c r="W38" i="22" s="1"/>
  <c r="W39" i="22" s="1"/>
  <c r="W40" i="22" s="1"/>
  <c r="W41" i="22" s="1"/>
  <c r="W42" i="22" s="1"/>
  <c r="W43" i="22" s="1"/>
  <c r="W44" i="22" s="1"/>
  <c r="W45" i="22" s="1"/>
  <c r="W46" i="22" s="1"/>
  <c r="W47" i="22" s="1"/>
  <c r="W48" i="22" s="1"/>
  <c r="W49" i="22" s="1"/>
  <c r="W50" i="22" s="1"/>
  <c r="E18" i="15"/>
  <c r="W5" i="15"/>
  <c r="W6" i="15" s="1"/>
  <c r="W7" i="15" s="1"/>
  <c r="W8" i="15" s="1"/>
  <c r="W9" i="15" s="1"/>
  <c r="W10" i="15" s="1"/>
  <c r="W11" i="15" s="1"/>
  <c r="W12" i="15" s="1"/>
  <c r="W13" i="15" s="1"/>
  <c r="W14" i="15" s="1"/>
  <c r="W15" i="15" s="1"/>
  <c r="W16" i="15" s="1"/>
  <c r="W17" i="15" s="1"/>
  <c r="W18" i="15" s="1"/>
  <c r="W19" i="15" s="1"/>
  <c r="W20" i="15" s="1"/>
  <c r="W21" i="15" s="1"/>
  <c r="W22" i="15" s="1"/>
  <c r="W23" i="15" s="1"/>
  <c r="W24" i="15" s="1"/>
  <c r="W25" i="15" s="1"/>
  <c r="K21" i="13"/>
  <c r="K8" i="23" s="1"/>
  <c r="L19" i="13"/>
  <c r="L8" i="15" s="1"/>
  <c r="L9" i="15" s="1"/>
  <c r="M19" i="13"/>
  <c r="K11" i="13"/>
  <c r="K6" i="15" s="1"/>
  <c r="J11" i="13"/>
  <c r="J6" i="15" s="1"/>
  <c r="J7" i="15" s="1"/>
  <c r="M20" i="13"/>
  <c r="M8" i="22" s="1"/>
  <c r="K22" i="13"/>
  <c r="K8" i="25" s="1"/>
  <c r="D13" i="13"/>
  <c r="D6" i="23" s="1"/>
  <c r="D14" i="13"/>
  <c r="D6" i="25" s="1"/>
  <c r="F21" i="13"/>
  <c r="F8" i="23" s="1"/>
  <c r="B32" i="23" s="1"/>
  <c r="G21" i="13"/>
  <c r="G8" i="23" s="1"/>
  <c r="J21" i="13"/>
  <c r="J8" i="23" s="1"/>
  <c r="I12" i="13"/>
  <c r="I6" i="22" s="1"/>
  <c r="E12" i="13"/>
  <c r="K9" i="25" l="1"/>
  <c r="H33" i="25"/>
  <c r="X30" i="25"/>
  <c r="X31" i="25" s="1"/>
  <c r="X32" i="25" s="1"/>
  <c r="X33" i="25" s="1"/>
  <c r="X34" i="25" s="1"/>
  <c r="X35" i="25" s="1"/>
  <c r="X36" i="25" s="1"/>
  <c r="X37" i="25" s="1"/>
  <c r="X38" i="25" s="1"/>
  <c r="X39" i="25" s="1"/>
  <c r="X40" i="25" s="1"/>
  <c r="X41" i="25" s="1"/>
  <c r="X42" i="25" s="1"/>
  <c r="X43" i="25" s="1"/>
  <c r="X44" i="25" s="1"/>
  <c r="X45" i="25" s="1"/>
  <c r="X46" i="25" s="1"/>
  <c r="X47" i="25" s="1"/>
  <c r="X48" i="25" s="1"/>
  <c r="X49" i="25" s="1"/>
  <c r="X50" i="25" s="1"/>
  <c r="E38" i="25"/>
  <c r="G36" i="25"/>
  <c r="E34" i="25"/>
  <c r="G34" i="25"/>
  <c r="E35" i="25"/>
  <c r="F35" i="25" s="1"/>
  <c r="G33" i="25"/>
  <c r="F33" i="25" s="1"/>
  <c r="E36" i="25"/>
  <c r="F36" i="25" s="1"/>
  <c r="E37" i="25"/>
  <c r="F37" i="25" s="1"/>
  <c r="G37" i="25"/>
  <c r="G35" i="25"/>
  <c r="G38" i="25"/>
  <c r="F34" i="15"/>
  <c r="F37" i="15"/>
  <c r="F35" i="15"/>
  <c r="M21" i="13"/>
  <c r="N21" i="13" s="1"/>
  <c r="L21" i="13"/>
  <c r="L8" i="23" s="1"/>
  <c r="L9" i="23" s="1"/>
  <c r="G36" i="22"/>
  <c r="G34" i="22"/>
  <c r="G33" i="22"/>
  <c r="G32" i="22"/>
  <c r="F32" i="22" s="1"/>
  <c r="E37" i="22"/>
  <c r="E36" i="22"/>
  <c r="E34" i="22"/>
  <c r="E35" i="22"/>
  <c r="E33" i="22"/>
  <c r="G37" i="22"/>
  <c r="G35" i="22"/>
  <c r="F36" i="15"/>
  <c r="J9" i="23"/>
  <c r="H18" i="15"/>
  <c r="X5" i="15"/>
  <c r="X6" i="15" s="1"/>
  <c r="X7" i="15" s="1"/>
  <c r="X8" i="15" s="1"/>
  <c r="X9" i="15" s="1"/>
  <c r="X10" i="15" s="1"/>
  <c r="X11" i="15" s="1"/>
  <c r="X12" i="15" s="1"/>
  <c r="X13" i="15" s="1"/>
  <c r="X14" i="15" s="1"/>
  <c r="X15" i="15" s="1"/>
  <c r="X16" i="15" s="1"/>
  <c r="X17" i="15" s="1"/>
  <c r="X18" i="15" s="1"/>
  <c r="X19" i="15" s="1"/>
  <c r="X20" i="15" s="1"/>
  <c r="X21" i="15" s="1"/>
  <c r="X22" i="15" s="1"/>
  <c r="X23" i="15" s="1"/>
  <c r="X24" i="15" s="1"/>
  <c r="X25" i="15" s="1"/>
  <c r="K7" i="15"/>
  <c r="H20" i="13"/>
  <c r="H8" i="22" s="1"/>
  <c r="N19" i="13"/>
  <c r="M8" i="15"/>
  <c r="J33" i="15"/>
  <c r="H36" i="15"/>
  <c r="H35" i="15"/>
  <c r="H33" i="15"/>
  <c r="H37" i="15"/>
  <c r="J36" i="15"/>
  <c r="J32" i="15"/>
  <c r="I32" i="15" s="1"/>
  <c r="H34" i="15"/>
  <c r="J37" i="15"/>
  <c r="J34" i="15"/>
  <c r="J35" i="15"/>
  <c r="H13" i="13"/>
  <c r="G18" i="15"/>
  <c r="F18" i="15" s="1"/>
  <c r="E21" i="15"/>
  <c r="G19" i="15"/>
  <c r="G22" i="15"/>
  <c r="G20" i="15"/>
  <c r="G21" i="15"/>
  <c r="E23" i="15"/>
  <c r="G23" i="15"/>
  <c r="E19" i="15"/>
  <c r="E20" i="15"/>
  <c r="F20" i="15" s="1"/>
  <c r="E22" i="15"/>
  <c r="K32" i="22"/>
  <c r="Y30" i="22"/>
  <c r="Y31" i="22" s="1"/>
  <c r="Y32" i="22" s="1"/>
  <c r="Y33" i="22" s="1"/>
  <c r="Y34" i="22" s="1"/>
  <c r="Y35" i="22" s="1"/>
  <c r="Y36" i="22" s="1"/>
  <c r="Y37" i="22" s="1"/>
  <c r="Y38" i="22" s="1"/>
  <c r="Y39" i="22" s="1"/>
  <c r="Y40" i="22" s="1"/>
  <c r="Y41" i="22" s="1"/>
  <c r="Y42" i="22" s="1"/>
  <c r="Y43" i="22" s="1"/>
  <c r="Y44" i="22" s="1"/>
  <c r="Y45" i="22" s="1"/>
  <c r="Y46" i="22" s="1"/>
  <c r="Y47" i="22" s="1"/>
  <c r="Y48" i="22" s="1"/>
  <c r="Y49" i="22" s="1"/>
  <c r="Y50" i="22" s="1"/>
  <c r="K9" i="23"/>
  <c r="H32" i="23"/>
  <c r="X30" i="23"/>
  <c r="X31" i="23" s="1"/>
  <c r="X32" i="23" s="1"/>
  <c r="X33" i="23" s="1"/>
  <c r="X34" i="23" s="1"/>
  <c r="X35" i="23" s="1"/>
  <c r="X36" i="23" s="1"/>
  <c r="X37" i="23" s="1"/>
  <c r="X38" i="23" s="1"/>
  <c r="X39" i="23" s="1"/>
  <c r="X40" i="23" s="1"/>
  <c r="X41" i="23" s="1"/>
  <c r="X42" i="23" s="1"/>
  <c r="X43" i="23" s="1"/>
  <c r="X44" i="23" s="1"/>
  <c r="X45" i="23" s="1"/>
  <c r="X46" i="23" s="1"/>
  <c r="X47" i="23" s="1"/>
  <c r="X48" i="23" s="1"/>
  <c r="X49" i="23" s="1"/>
  <c r="X50" i="23" s="1"/>
  <c r="E18" i="22"/>
  <c r="W5" i="22"/>
  <c r="W6" i="22" s="1"/>
  <c r="W7" i="22" s="1"/>
  <c r="W8" i="22" s="1"/>
  <c r="W9" i="22" s="1"/>
  <c r="W10" i="22" s="1"/>
  <c r="W11" i="22" s="1"/>
  <c r="W12" i="22" s="1"/>
  <c r="W13" i="22" s="1"/>
  <c r="W14" i="22" s="1"/>
  <c r="W15" i="22" s="1"/>
  <c r="W16" i="22" s="1"/>
  <c r="W17" i="22" s="1"/>
  <c r="W18" i="22" s="1"/>
  <c r="W19" i="22" s="1"/>
  <c r="W20" i="22" s="1"/>
  <c r="W21" i="22" s="1"/>
  <c r="W22" i="22" s="1"/>
  <c r="W23" i="22" s="1"/>
  <c r="W24" i="22" s="1"/>
  <c r="W25" i="22" s="1"/>
  <c r="H32" i="22"/>
  <c r="K9" i="22"/>
  <c r="X30" i="22"/>
  <c r="X31" i="22" s="1"/>
  <c r="X32" i="22" s="1"/>
  <c r="X33" i="22" s="1"/>
  <c r="X34" i="22" s="1"/>
  <c r="X35" i="22" s="1"/>
  <c r="X36" i="22" s="1"/>
  <c r="X37" i="22" s="1"/>
  <c r="X38" i="22" s="1"/>
  <c r="X39" i="22" s="1"/>
  <c r="X40" i="22" s="1"/>
  <c r="X41" i="22" s="1"/>
  <c r="X42" i="22" s="1"/>
  <c r="X43" i="22" s="1"/>
  <c r="X44" i="22" s="1"/>
  <c r="X45" i="22" s="1"/>
  <c r="X46" i="22" s="1"/>
  <c r="X47" i="22" s="1"/>
  <c r="X48" i="22" s="1"/>
  <c r="X49" i="22" s="1"/>
  <c r="X50" i="22" s="1"/>
  <c r="E14" i="13"/>
  <c r="E6" i="25" s="1"/>
  <c r="E6" i="22"/>
  <c r="E32" i="23"/>
  <c r="W30" i="23"/>
  <c r="W31" i="23" s="1"/>
  <c r="W32" i="23" s="1"/>
  <c r="W33" i="23" s="1"/>
  <c r="W34" i="23" s="1"/>
  <c r="W35" i="23" s="1"/>
  <c r="W36" i="23" s="1"/>
  <c r="W37" i="23" s="1"/>
  <c r="W38" i="23" s="1"/>
  <c r="W39" i="23" s="1"/>
  <c r="W40" i="23" s="1"/>
  <c r="W41" i="23" s="1"/>
  <c r="W42" i="23" s="1"/>
  <c r="W43" i="23" s="1"/>
  <c r="W44" i="23" s="1"/>
  <c r="W45" i="23" s="1"/>
  <c r="W46" i="23" s="1"/>
  <c r="W47" i="23" s="1"/>
  <c r="W48" i="23" s="1"/>
  <c r="W49" i="23" s="1"/>
  <c r="W50" i="23" s="1"/>
  <c r="I9" i="23"/>
  <c r="B36" i="23"/>
  <c r="D37" i="23"/>
  <c r="D35" i="23"/>
  <c r="D33" i="23"/>
  <c r="B34" i="23"/>
  <c r="D32" i="23"/>
  <c r="C32" i="23" s="1"/>
  <c r="D36" i="23"/>
  <c r="B37" i="23"/>
  <c r="B35" i="23"/>
  <c r="D34" i="23"/>
  <c r="B33" i="23"/>
  <c r="L22" i="13"/>
  <c r="L8" i="25" s="1"/>
  <c r="L9" i="25" s="1"/>
  <c r="L8" i="22"/>
  <c r="L9" i="22" s="1"/>
  <c r="L11" i="13"/>
  <c r="L6" i="15" s="1"/>
  <c r="L7" i="15" s="1"/>
  <c r="M11" i="13"/>
  <c r="H19" i="13"/>
  <c r="H8" i="15" s="1"/>
  <c r="G20" i="13"/>
  <c r="G8" i="22" s="1"/>
  <c r="G13" i="13"/>
  <c r="F20" i="13"/>
  <c r="F8" i="22" s="1"/>
  <c r="B32" i="22" s="1"/>
  <c r="F13" i="13"/>
  <c r="J12" i="13"/>
  <c r="I14" i="13"/>
  <c r="I6" i="25" s="1"/>
  <c r="N20" i="13"/>
  <c r="M22" i="13"/>
  <c r="M8" i="25" s="1"/>
  <c r="K12" i="13"/>
  <c r="I13" i="13"/>
  <c r="E13" i="13"/>
  <c r="E6" i="23" s="1"/>
  <c r="F34" i="25" l="1"/>
  <c r="M9" i="25"/>
  <c r="K33" i="25"/>
  <c r="Y30" i="25"/>
  <c r="Y31" i="25" s="1"/>
  <c r="Y32" i="25" s="1"/>
  <c r="Y33" i="25" s="1"/>
  <c r="Y34" i="25" s="1"/>
  <c r="Y35" i="25" s="1"/>
  <c r="Y36" i="25" s="1"/>
  <c r="Y37" i="25" s="1"/>
  <c r="Y38" i="25" s="1"/>
  <c r="Y39" i="25" s="1"/>
  <c r="Y40" i="25" s="1"/>
  <c r="Y41" i="25" s="1"/>
  <c r="Y42" i="25" s="1"/>
  <c r="Y43" i="25" s="1"/>
  <c r="Y44" i="25" s="1"/>
  <c r="Y45" i="25" s="1"/>
  <c r="Y46" i="25" s="1"/>
  <c r="Y47" i="25" s="1"/>
  <c r="Y48" i="25" s="1"/>
  <c r="Y49" i="25" s="1"/>
  <c r="Y50" i="25" s="1"/>
  <c r="F38" i="25"/>
  <c r="E19" i="25"/>
  <c r="W5" i="25"/>
  <c r="W6" i="25" s="1"/>
  <c r="W7" i="25" s="1"/>
  <c r="W8" i="25" s="1"/>
  <c r="W9" i="25" s="1"/>
  <c r="W10" i="25" s="1"/>
  <c r="W11" i="25" s="1"/>
  <c r="W12" i="25" s="1"/>
  <c r="W13" i="25" s="1"/>
  <c r="W14" i="25" s="1"/>
  <c r="W15" i="25" s="1"/>
  <c r="W16" i="25" s="1"/>
  <c r="W17" i="25" s="1"/>
  <c r="W18" i="25" s="1"/>
  <c r="W19" i="25" s="1"/>
  <c r="W20" i="25" s="1"/>
  <c r="W21" i="25" s="1"/>
  <c r="W22" i="25" s="1"/>
  <c r="W23" i="25" s="1"/>
  <c r="W24" i="25" s="1"/>
  <c r="W25" i="25" s="1"/>
  <c r="F34" i="22"/>
  <c r="J38" i="25"/>
  <c r="J34" i="25"/>
  <c r="J35" i="25"/>
  <c r="H34" i="25"/>
  <c r="H38" i="25"/>
  <c r="I38" i="25" s="1"/>
  <c r="H35" i="25"/>
  <c r="J37" i="25"/>
  <c r="H37" i="25"/>
  <c r="I37" i="25" s="1"/>
  <c r="J33" i="25"/>
  <c r="I33" i="25" s="1"/>
  <c r="J36" i="25"/>
  <c r="H36" i="25"/>
  <c r="F22" i="15"/>
  <c r="C37" i="23"/>
  <c r="M9" i="22"/>
  <c r="M8" i="23"/>
  <c r="K32" i="23" s="1"/>
  <c r="F21" i="15"/>
  <c r="I36" i="15"/>
  <c r="H22" i="13"/>
  <c r="H8" i="25" s="1"/>
  <c r="I37" i="15"/>
  <c r="F36" i="22"/>
  <c r="F23" i="15"/>
  <c r="C36" i="23"/>
  <c r="C35" i="23"/>
  <c r="O21" i="13"/>
  <c r="O8" i="23" s="1"/>
  <c r="N8" i="23"/>
  <c r="J13" i="13"/>
  <c r="J6" i="23" s="1"/>
  <c r="I6" i="23"/>
  <c r="V30" i="15"/>
  <c r="V31" i="15" s="1"/>
  <c r="V32" i="15" s="1"/>
  <c r="V33" i="15" s="1"/>
  <c r="V34" i="15" s="1"/>
  <c r="V35" i="15" s="1"/>
  <c r="V36" i="15" s="1"/>
  <c r="V37" i="15" s="1"/>
  <c r="V38" i="15" s="1"/>
  <c r="V39" i="15" s="1"/>
  <c r="V40" i="15" s="1"/>
  <c r="V41" i="15" s="1"/>
  <c r="V42" i="15" s="1"/>
  <c r="V43" i="15" s="1"/>
  <c r="V44" i="15" s="1"/>
  <c r="V45" i="15" s="1"/>
  <c r="V46" i="15" s="1"/>
  <c r="V47" i="15" s="1"/>
  <c r="V48" i="15" s="1"/>
  <c r="V49" i="15" s="1"/>
  <c r="V50" i="15" s="1"/>
  <c r="I9" i="15"/>
  <c r="F33" i="22"/>
  <c r="J36" i="22"/>
  <c r="J34" i="22"/>
  <c r="J33" i="22"/>
  <c r="J32" i="22"/>
  <c r="I32" i="22" s="1"/>
  <c r="H37" i="22"/>
  <c r="H36" i="22"/>
  <c r="H33" i="22"/>
  <c r="H35" i="22"/>
  <c r="H34" i="22"/>
  <c r="J37" i="22"/>
  <c r="J35" i="22"/>
  <c r="H12" i="13"/>
  <c r="H6" i="23"/>
  <c r="I33" i="15"/>
  <c r="F35" i="22"/>
  <c r="K35" i="22"/>
  <c r="M37" i="22"/>
  <c r="M36" i="22"/>
  <c r="M35" i="22"/>
  <c r="K34" i="22"/>
  <c r="M33" i="22"/>
  <c r="K37" i="22"/>
  <c r="K33" i="22"/>
  <c r="K36" i="22"/>
  <c r="M32" i="22"/>
  <c r="L32" i="22" s="1"/>
  <c r="M34" i="22"/>
  <c r="N11" i="13"/>
  <c r="M6" i="15"/>
  <c r="I35" i="15"/>
  <c r="K32" i="15"/>
  <c r="M9" i="15"/>
  <c r="Y30" i="15"/>
  <c r="Y31" i="15" s="1"/>
  <c r="Y32" i="15" s="1"/>
  <c r="Y33" i="15" s="1"/>
  <c r="Y34" i="15" s="1"/>
  <c r="Y35" i="15" s="1"/>
  <c r="Y36" i="15" s="1"/>
  <c r="Y37" i="15" s="1"/>
  <c r="Y38" i="15" s="1"/>
  <c r="Y39" i="15" s="1"/>
  <c r="Y40" i="15" s="1"/>
  <c r="Y41" i="15" s="1"/>
  <c r="Y42" i="15" s="1"/>
  <c r="Y43" i="15" s="1"/>
  <c r="Y44" i="15" s="1"/>
  <c r="Y45" i="15" s="1"/>
  <c r="Y46" i="15" s="1"/>
  <c r="Y47" i="15" s="1"/>
  <c r="Y48" i="15" s="1"/>
  <c r="Y49" i="15" s="1"/>
  <c r="Y50" i="15" s="1"/>
  <c r="O19" i="13"/>
  <c r="O8" i="15" s="1"/>
  <c r="N8" i="15"/>
  <c r="G21" i="22"/>
  <c r="G19" i="22"/>
  <c r="E23" i="22"/>
  <c r="E22" i="22"/>
  <c r="E21" i="22"/>
  <c r="E20" i="22"/>
  <c r="E19" i="22"/>
  <c r="F19" i="22" s="1"/>
  <c r="G23" i="22"/>
  <c r="G22" i="22"/>
  <c r="G20" i="22"/>
  <c r="G18" i="22"/>
  <c r="F18" i="22" s="1"/>
  <c r="F19" i="15"/>
  <c r="V30" i="22"/>
  <c r="V31" i="22" s="1"/>
  <c r="V32" i="22" s="1"/>
  <c r="V33" i="22" s="1"/>
  <c r="V34" i="22" s="1"/>
  <c r="V35" i="22" s="1"/>
  <c r="V36" i="22" s="1"/>
  <c r="V37" i="22" s="1"/>
  <c r="V38" i="22" s="1"/>
  <c r="V39" i="22" s="1"/>
  <c r="V40" i="22" s="1"/>
  <c r="V41" i="22" s="1"/>
  <c r="V42" i="22" s="1"/>
  <c r="V43" i="22" s="1"/>
  <c r="V44" i="22" s="1"/>
  <c r="V45" i="22" s="1"/>
  <c r="V46" i="22" s="1"/>
  <c r="V47" i="22" s="1"/>
  <c r="V48" i="22" s="1"/>
  <c r="V49" i="22" s="1"/>
  <c r="V50" i="22" s="1"/>
  <c r="I9" i="22"/>
  <c r="F37" i="22"/>
  <c r="L12" i="13"/>
  <c r="K6" i="22"/>
  <c r="O20" i="13"/>
  <c r="O8" i="22" s="1"/>
  <c r="N8" i="22"/>
  <c r="J14" i="13"/>
  <c r="J6" i="25" s="1"/>
  <c r="J7" i="25" s="1"/>
  <c r="J6" i="22"/>
  <c r="J7" i="22" s="1"/>
  <c r="G12" i="13"/>
  <c r="G6" i="22" s="1"/>
  <c r="G6" i="23"/>
  <c r="I34" i="15"/>
  <c r="B36" i="22"/>
  <c r="B34" i="22"/>
  <c r="B37" i="22"/>
  <c r="B33" i="22"/>
  <c r="D34" i="22"/>
  <c r="D35" i="22"/>
  <c r="D33" i="22"/>
  <c r="B35" i="22"/>
  <c r="D32" i="22"/>
  <c r="C32" i="22" s="1"/>
  <c r="D36" i="22"/>
  <c r="D37" i="22"/>
  <c r="J22" i="15"/>
  <c r="H23" i="15"/>
  <c r="J20" i="15"/>
  <c r="J19" i="15"/>
  <c r="H22" i="15"/>
  <c r="H21" i="15"/>
  <c r="J23" i="15"/>
  <c r="H20" i="15"/>
  <c r="H19" i="15"/>
  <c r="J18" i="15"/>
  <c r="I18" i="15" s="1"/>
  <c r="J21" i="15"/>
  <c r="F12" i="13"/>
  <c r="F6" i="22" s="1"/>
  <c r="F6" i="23"/>
  <c r="C33" i="23"/>
  <c r="J32" i="23"/>
  <c r="I32" i="23" s="1"/>
  <c r="J35" i="23"/>
  <c r="J33" i="23"/>
  <c r="J36" i="23"/>
  <c r="H35" i="23"/>
  <c r="J37" i="23"/>
  <c r="H33" i="23"/>
  <c r="J34" i="23"/>
  <c r="H34" i="23"/>
  <c r="H37" i="23"/>
  <c r="H36" i="23"/>
  <c r="C34" i="23"/>
  <c r="E33" i="23"/>
  <c r="G32" i="23"/>
  <c r="F32" i="23" s="1"/>
  <c r="E37" i="23"/>
  <c r="G37" i="23"/>
  <c r="G36" i="23"/>
  <c r="G35" i="23"/>
  <c r="E36" i="23"/>
  <c r="G34" i="23"/>
  <c r="G33" i="23"/>
  <c r="E34" i="23"/>
  <c r="E35" i="23"/>
  <c r="F19" i="13"/>
  <c r="F8" i="15" s="1"/>
  <c r="B32" i="15" s="1"/>
  <c r="F22" i="13"/>
  <c r="F8" i="25" s="1"/>
  <c r="B33" i="25" s="1"/>
  <c r="G19" i="13"/>
  <c r="G8" i="15" s="1"/>
  <c r="G22" i="13"/>
  <c r="G8" i="25" s="1"/>
  <c r="M12" i="13"/>
  <c r="M6" i="22" s="1"/>
  <c r="K14" i="13"/>
  <c r="K6" i="25" s="1"/>
  <c r="K13" i="13"/>
  <c r="K6" i="23" s="1"/>
  <c r="H19" i="25" l="1"/>
  <c r="X5" i="25"/>
  <c r="X6" i="25" s="1"/>
  <c r="X7" i="25" s="1"/>
  <c r="X8" i="25" s="1"/>
  <c r="X9" i="25" s="1"/>
  <c r="X10" i="25" s="1"/>
  <c r="X11" i="25" s="1"/>
  <c r="X12" i="25" s="1"/>
  <c r="X13" i="25" s="1"/>
  <c r="X14" i="25" s="1"/>
  <c r="X15" i="25" s="1"/>
  <c r="X16" i="25" s="1"/>
  <c r="X17" i="25" s="1"/>
  <c r="X18" i="25" s="1"/>
  <c r="X19" i="25" s="1"/>
  <c r="X20" i="25" s="1"/>
  <c r="X21" i="25" s="1"/>
  <c r="X22" i="25" s="1"/>
  <c r="X23" i="25" s="1"/>
  <c r="X24" i="25" s="1"/>
  <c r="X25" i="25" s="1"/>
  <c r="K7" i="25"/>
  <c r="I36" i="25"/>
  <c r="G22" i="25"/>
  <c r="E22" i="25"/>
  <c r="F22" i="25" s="1"/>
  <c r="E20" i="25"/>
  <c r="E24" i="25"/>
  <c r="G20" i="25"/>
  <c r="G24" i="25"/>
  <c r="G21" i="25"/>
  <c r="E23" i="25"/>
  <c r="F23" i="25" s="1"/>
  <c r="E21" i="25"/>
  <c r="G19" i="25"/>
  <c r="F19" i="25" s="1"/>
  <c r="G23" i="25"/>
  <c r="D36" i="25"/>
  <c r="B37" i="25"/>
  <c r="D34" i="25"/>
  <c r="D37" i="25"/>
  <c r="B36" i="25"/>
  <c r="D38" i="25"/>
  <c r="B34" i="25"/>
  <c r="C34" i="25" s="1"/>
  <c r="B35" i="25"/>
  <c r="D35" i="25"/>
  <c r="B38" i="25"/>
  <c r="D33" i="25"/>
  <c r="C33" i="25" s="1"/>
  <c r="V30" i="25"/>
  <c r="V31" i="25" s="1"/>
  <c r="V32" i="25" s="1"/>
  <c r="V33" i="25" s="1"/>
  <c r="V34" i="25" s="1"/>
  <c r="V35" i="25" s="1"/>
  <c r="V36" i="25" s="1"/>
  <c r="V37" i="25" s="1"/>
  <c r="V38" i="25" s="1"/>
  <c r="V39" i="25" s="1"/>
  <c r="V40" i="25" s="1"/>
  <c r="V41" i="25" s="1"/>
  <c r="V42" i="25" s="1"/>
  <c r="V43" i="25" s="1"/>
  <c r="V44" i="25" s="1"/>
  <c r="V45" i="25" s="1"/>
  <c r="V46" i="25" s="1"/>
  <c r="V47" i="25" s="1"/>
  <c r="V48" i="25" s="1"/>
  <c r="V49" i="25" s="1"/>
  <c r="V50" i="25" s="1"/>
  <c r="I9" i="25"/>
  <c r="I35" i="25"/>
  <c r="K36" i="25"/>
  <c r="M37" i="25"/>
  <c r="K37" i="25"/>
  <c r="K34" i="25"/>
  <c r="L34" i="25" s="1"/>
  <c r="M35" i="25"/>
  <c r="L35" i="25" s="1"/>
  <c r="M34" i="25"/>
  <c r="M36" i="25"/>
  <c r="K35" i="25"/>
  <c r="M33" i="25"/>
  <c r="L33" i="25"/>
  <c r="M38" i="25"/>
  <c r="K38" i="25"/>
  <c r="L38" i="25" s="1"/>
  <c r="G11" i="13"/>
  <c r="G6" i="15" s="1"/>
  <c r="L33" i="22"/>
  <c r="I34" i="25"/>
  <c r="Y30" i="23"/>
  <c r="Y31" i="23" s="1"/>
  <c r="Y32" i="23" s="1"/>
  <c r="Y33" i="23" s="1"/>
  <c r="Y34" i="23" s="1"/>
  <c r="Y35" i="23" s="1"/>
  <c r="Y36" i="23" s="1"/>
  <c r="Y37" i="23" s="1"/>
  <c r="Y38" i="23" s="1"/>
  <c r="Y39" i="23" s="1"/>
  <c r="Y40" i="23" s="1"/>
  <c r="Y41" i="23" s="1"/>
  <c r="Y42" i="23" s="1"/>
  <c r="Y43" i="23" s="1"/>
  <c r="Y44" i="23" s="1"/>
  <c r="Y45" i="23" s="1"/>
  <c r="Y46" i="23" s="1"/>
  <c r="Y47" i="23" s="1"/>
  <c r="Y48" i="23" s="1"/>
  <c r="Y49" i="23" s="1"/>
  <c r="Y50" i="23" s="1"/>
  <c r="M9" i="23"/>
  <c r="I20" i="15"/>
  <c r="F34" i="23"/>
  <c r="G14" i="13"/>
  <c r="G6" i="25" s="1"/>
  <c r="I37" i="22"/>
  <c r="F20" i="22"/>
  <c r="F23" i="22"/>
  <c r="L36" i="22"/>
  <c r="L35" i="22"/>
  <c r="F14" i="13"/>
  <c r="F6" i="25" s="1"/>
  <c r="B19" i="25" s="1"/>
  <c r="I21" i="15"/>
  <c r="F21" i="22"/>
  <c r="I35" i="23"/>
  <c r="F11" i="13"/>
  <c r="F6" i="15" s="1"/>
  <c r="I22" i="15"/>
  <c r="C33" i="22"/>
  <c r="F22" i="22"/>
  <c r="N32" i="22"/>
  <c r="N9" i="22"/>
  <c r="Z30" i="22"/>
  <c r="Z31" i="22" s="1"/>
  <c r="Z32" i="22" s="1"/>
  <c r="Z33" i="22" s="1"/>
  <c r="Z34" i="22" s="1"/>
  <c r="Z35" i="22" s="1"/>
  <c r="Z36" i="22" s="1"/>
  <c r="Z37" i="22" s="1"/>
  <c r="Z38" i="22" s="1"/>
  <c r="Z39" i="22" s="1"/>
  <c r="Z40" i="22" s="1"/>
  <c r="Z41" i="22" s="1"/>
  <c r="Z42" i="22" s="1"/>
  <c r="Z43" i="22" s="1"/>
  <c r="Z44" i="22" s="1"/>
  <c r="Z45" i="22" s="1"/>
  <c r="Z46" i="22" s="1"/>
  <c r="Z47" i="22" s="1"/>
  <c r="Z48" i="22" s="1"/>
  <c r="Z49" i="22" s="1"/>
  <c r="Z50" i="22" s="1"/>
  <c r="K18" i="15"/>
  <c r="Y5" i="15"/>
  <c r="Y6" i="15" s="1"/>
  <c r="Y7" i="15" s="1"/>
  <c r="Y8" i="15" s="1"/>
  <c r="Y9" i="15" s="1"/>
  <c r="Y10" i="15" s="1"/>
  <c r="Y11" i="15" s="1"/>
  <c r="Y12" i="15" s="1"/>
  <c r="Y13" i="15" s="1"/>
  <c r="Y14" i="15" s="1"/>
  <c r="Y15" i="15" s="1"/>
  <c r="Y16" i="15" s="1"/>
  <c r="Y17" i="15" s="1"/>
  <c r="Y18" i="15" s="1"/>
  <c r="Y19" i="15" s="1"/>
  <c r="Y20" i="15" s="1"/>
  <c r="Y21" i="15" s="1"/>
  <c r="Y22" i="15" s="1"/>
  <c r="Y23" i="15" s="1"/>
  <c r="Y24" i="15" s="1"/>
  <c r="Y25" i="15" s="1"/>
  <c r="M7" i="15"/>
  <c r="L14" i="13"/>
  <c r="L6" i="25" s="1"/>
  <c r="L7" i="25" s="1"/>
  <c r="L6" i="22"/>
  <c r="L7" i="22" s="1"/>
  <c r="C37" i="22"/>
  <c r="B18" i="23"/>
  <c r="V5" i="23"/>
  <c r="V6" i="23" s="1"/>
  <c r="V7" i="23" s="1"/>
  <c r="V8" i="23" s="1"/>
  <c r="V9" i="23" s="1"/>
  <c r="V10" i="23" s="1"/>
  <c r="V11" i="23" s="1"/>
  <c r="V12" i="23" s="1"/>
  <c r="V13" i="23" s="1"/>
  <c r="V14" i="23" s="1"/>
  <c r="V15" i="23" s="1"/>
  <c r="V16" i="23" s="1"/>
  <c r="V17" i="23" s="1"/>
  <c r="V18" i="23" s="1"/>
  <c r="V19" i="23" s="1"/>
  <c r="V20" i="23" s="1"/>
  <c r="V21" i="23" s="1"/>
  <c r="V22" i="23" s="1"/>
  <c r="V23" i="23" s="1"/>
  <c r="V24" i="23" s="1"/>
  <c r="V25" i="23" s="1"/>
  <c r="B33" i="15"/>
  <c r="B35" i="15"/>
  <c r="D37" i="15"/>
  <c r="D36" i="15"/>
  <c r="D35" i="15"/>
  <c r="D34" i="15"/>
  <c r="B36" i="15"/>
  <c r="D33" i="15"/>
  <c r="B37" i="15"/>
  <c r="B34" i="15"/>
  <c r="D32" i="15"/>
  <c r="C32" i="15" s="1"/>
  <c r="F37" i="23"/>
  <c r="K7" i="23"/>
  <c r="H18" i="23"/>
  <c r="X5" i="23"/>
  <c r="X6" i="23" s="1"/>
  <c r="X7" i="23" s="1"/>
  <c r="X8" i="23" s="1"/>
  <c r="X9" i="23" s="1"/>
  <c r="X10" i="23" s="1"/>
  <c r="X11" i="23" s="1"/>
  <c r="X12" i="23" s="1"/>
  <c r="X13" i="23" s="1"/>
  <c r="X14" i="23" s="1"/>
  <c r="X15" i="23" s="1"/>
  <c r="X16" i="23" s="1"/>
  <c r="X17" i="23" s="1"/>
  <c r="X18" i="23" s="1"/>
  <c r="X19" i="23" s="1"/>
  <c r="X20" i="23" s="1"/>
  <c r="X21" i="23" s="1"/>
  <c r="X22" i="23" s="1"/>
  <c r="X23" i="23" s="1"/>
  <c r="X24" i="23" s="1"/>
  <c r="X25" i="23" s="1"/>
  <c r="F33" i="23"/>
  <c r="C34" i="22"/>
  <c r="H6" i="22"/>
  <c r="H11" i="13"/>
  <c r="H6" i="15" s="1"/>
  <c r="H14" i="13"/>
  <c r="H6" i="25" s="1"/>
  <c r="M34" i="23"/>
  <c r="M36" i="23"/>
  <c r="M35" i="23"/>
  <c r="K37" i="23"/>
  <c r="K34" i="23"/>
  <c r="M33" i="23"/>
  <c r="K33" i="23"/>
  <c r="M32" i="23"/>
  <c r="L32" i="23" s="1"/>
  <c r="K36" i="23"/>
  <c r="K35" i="23"/>
  <c r="M37" i="23"/>
  <c r="K18" i="22"/>
  <c r="Y5" i="22"/>
  <c r="Y6" i="22" s="1"/>
  <c r="Y7" i="22" s="1"/>
  <c r="Y8" i="22" s="1"/>
  <c r="Y9" i="22" s="1"/>
  <c r="Y10" i="22" s="1"/>
  <c r="Y11" i="22" s="1"/>
  <c r="Y12" i="22" s="1"/>
  <c r="Y13" i="22" s="1"/>
  <c r="Y14" i="22" s="1"/>
  <c r="Y15" i="22" s="1"/>
  <c r="Y16" i="22" s="1"/>
  <c r="Y17" i="22" s="1"/>
  <c r="Y18" i="22" s="1"/>
  <c r="Y19" i="22" s="1"/>
  <c r="Y20" i="22" s="1"/>
  <c r="Y21" i="22" s="1"/>
  <c r="Y22" i="22" s="1"/>
  <c r="Y23" i="22" s="1"/>
  <c r="Y24" i="22" s="1"/>
  <c r="Y25" i="22" s="1"/>
  <c r="F35" i="23"/>
  <c r="I36" i="23"/>
  <c r="N9" i="15"/>
  <c r="N32" i="15"/>
  <c r="Z30" i="15"/>
  <c r="Z31" i="15" s="1"/>
  <c r="Z32" i="15" s="1"/>
  <c r="Z33" i="15" s="1"/>
  <c r="Z34" i="15" s="1"/>
  <c r="Z35" i="15" s="1"/>
  <c r="Z36" i="15" s="1"/>
  <c r="Z37" i="15" s="1"/>
  <c r="Z38" i="15" s="1"/>
  <c r="Z39" i="15" s="1"/>
  <c r="Z40" i="15" s="1"/>
  <c r="Z41" i="15" s="1"/>
  <c r="Z42" i="15" s="1"/>
  <c r="Z43" i="15" s="1"/>
  <c r="Z44" i="15" s="1"/>
  <c r="Z45" i="15" s="1"/>
  <c r="Z46" i="15" s="1"/>
  <c r="Z47" i="15" s="1"/>
  <c r="Z48" i="15" s="1"/>
  <c r="Z49" i="15" s="1"/>
  <c r="Z50" i="15" s="1"/>
  <c r="L37" i="22"/>
  <c r="Q32" i="15"/>
  <c r="O9" i="15"/>
  <c r="AA30" i="15"/>
  <c r="AA31" i="15" s="1"/>
  <c r="AA32" i="15" s="1"/>
  <c r="AA33" i="15" s="1"/>
  <c r="AA34" i="15" s="1"/>
  <c r="AA35" i="15" s="1"/>
  <c r="AA36" i="15" s="1"/>
  <c r="AA37" i="15" s="1"/>
  <c r="AA38" i="15" s="1"/>
  <c r="AA39" i="15" s="1"/>
  <c r="AA40" i="15" s="1"/>
  <c r="AA41" i="15" s="1"/>
  <c r="AA42" i="15" s="1"/>
  <c r="AA43" i="15" s="1"/>
  <c r="AA44" i="15" s="1"/>
  <c r="AA45" i="15" s="1"/>
  <c r="AA46" i="15" s="1"/>
  <c r="AA47" i="15" s="1"/>
  <c r="AA48" i="15" s="1"/>
  <c r="AA49" i="15" s="1"/>
  <c r="AA50" i="15" s="1"/>
  <c r="I34" i="22"/>
  <c r="E18" i="23"/>
  <c r="I7" i="23"/>
  <c r="W5" i="23"/>
  <c r="W6" i="23" s="1"/>
  <c r="W7" i="23" s="1"/>
  <c r="W8" i="23" s="1"/>
  <c r="W9" i="23" s="1"/>
  <c r="W10" i="23" s="1"/>
  <c r="W11" i="23" s="1"/>
  <c r="W12" i="23" s="1"/>
  <c r="W13" i="23" s="1"/>
  <c r="W14" i="23" s="1"/>
  <c r="W15" i="23" s="1"/>
  <c r="W16" i="23" s="1"/>
  <c r="W17" i="23" s="1"/>
  <c r="W18" i="23" s="1"/>
  <c r="W19" i="23" s="1"/>
  <c r="W20" i="23" s="1"/>
  <c r="W21" i="23" s="1"/>
  <c r="W22" i="23" s="1"/>
  <c r="W23" i="23" s="1"/>
  <c r="W24" i="23" s="1"/>
  <c r="W25" i="23" s="1"/>
  <c r="O9" i="22"/>
  <c r="Q32" i="22"/>
  <c r="AA30" i="22"/>
  <c r="AA31" i="22" s="1"/>
  <c r="AA32" i="22" s="1"/>
  <c r="AA33" i="22" s="1"/>
  <c r="AA34" i="22" s="1"/>
  <c r="AA35" i="22" s="1"/>
  <c r="AA36" i="22" s="1"/>
  <c r="AA37" i="22" s="1"/>
  <c r="AA38" i="22" s="1"/>
  <c r="AA39" i="22" s="1"/>
  <c r="AA40" i="22" s="1"/>
  <c r="AA41" i="22" s="1"/>
  <c r="AA42" i="22" s="1"/>
  <c r="AA43" i="22" s="1"/>
  <c r="AA44" i="22" s="1"/>
  <c r="AA45" i="22" s="1"/>
  <c r="AA46" i="22" s="1"/>
  <c r="AA47" i="22" s="1"/>
  <c r="AA48" i="22" s="1"/>
  <c r="AA49" i="22" s="1"/>
  <c r="AA50" i="22" s="1"/>
  <c r="H18" i="22"/>
  <c r="K7" i="22"/>
  <c r="X5" i="22"/>
  <c r="X6" i="22" s="1"/>
  <c r="X7" i="22" s="1"/>
  <c r="X8" i="22" s="1"/>
  <c r="X9" i="22" s="1"/>
  <c r="X10" i="22" s="1"/>
  <c r="X11" i="22" s="1"/>
  <c r="X12" i="22" s="1"/>
  <c r="X13" i="22" s="1"/>
  <c r="X14" i="22" s="1"/>
  <c r="X15" i="22" s="1"/>
  <c r="X16" i="22" s="1"/>
  <c r="X17" i="22" s="1"/>
  <c r="X18" i="22" s="1"/>
  <c r="X19" i="22" s="1"/>
  <c r="X20" i="22" s="1"/>
  <c r="X21" i="22" s="1"/>
  <c r="X22" i="22" s="1"/>
  <c r="X23" i="22" s="1"/>
  <c r="X24" i="22" s="1"/>
  <c r="X25" i="22" s="1"/>
  <c r="I23" i="15"/>
  <c r="I37" i="23"/>
  <c r="C36" i="22"/>
  <c r="L34" i="22"/>
  <c r="I35" i="22"/>
  <c r="J7" i="23"/>
  <c r="I34" i="23"/>
  <c r="I33" i="22"/>
  <c r="N9" i="23"/>
  <c r="N32" i="23"/>
  <c r="Z30" i="23"/>
  <c r="Z31" i="23" s="1"/>
  <c r="Z32" i="23" s="1"/>
  <c r="Z33" i="23" s="1"/>
  <c r="Z34" i="23" s="1"/>
  <c r="Z35" i="23" s="1"/>
  <c r="Z36" i="23" s="1"/>
  <c r="Z37" i="23" s="1"/>
  <c r="Z38" i="23" s="1"/>
  <c r="Z39" i="23" s="1"/>
  <c r="Z40" i="23" s="1"/>
  <c r="Z41" i="23" s="1"/>
  <c r="Z42" i="23" s="1"/>
  <c r="Z43" i="23" s="1"/>
  <c r="Z44" i="23" s="1"/>
  <c r="Z45" i="23" s="1"/>
  <c r="Z46" i="23" s="1"/>
  <c r="Z47" i="23" s="1"/>
  <c r="Z48" i="23" s="1"/>
  <c r="Z49" i="23" s="1"/>
  <c r="Z50" i="23" s="1"/>
  <c r="O11" i="13"/>
  <c r="O6" i="15" s="1"/>
  <c r="N6" i="15"/>
  <c r="F36" i="23"/>
  <c r="I33" i="23"/>
  <c r="I19" i="15"/>
  <c r="C35" i="22"/>
  <c r="K36" i="15"/>
  <c r="K34" i="15"/>
  <c r="K33" i="15"/>
  <c r="M32" i="15"/>
  <c r="L32" i="15" s="1"/>
  <c r="M35" i="15"/>
  <c r="M34" i="15"/>
  <c r="M37" i="15"/>
  <c r="M33" i="15"/>
  <c r="M36" i="15"/>
  <c r="K37" i="15"/>
  <c r="K35" i="15"/>
  <c r="I36" i="22"/>
  <c r="O9" i="23"/>
  <c r="Q32" i="23"/>
  <c r="AA30" i="23"/>
  <c r="AA31" i="23" s="1"/>
  <c r="AA32" i="23" s="1"/>
  <c r="AA33" i="23" s="1"/>
  <c r="AA34" i="23" s="1"/>
  <c r="AA35" i="23" s="1"/>
  <c r="AA36" i="23" s="1"/>
  <c r="AA37" i="23" s="1"/>
  <c r="AA38" i="23" s="1"/>
  <c r="AA39" i="23" s="1"/>
  <c r="AA40" i="23" s="1"/>
  <c r="AA41" i="23" s="1"/>
  <c r="AA42" i="23" s="1"/>
  <c r="AA43" i="23" s="1"/>
  <c r="AA44" i="23" s="1"/>
  <c r="AA45" i="23" s="1"/>
  <c r="AA46" i="23" s="1"/>
  <c r="AA47" i="23" s="1"/>
  <c r="AA48" i="23" s="1"/>
  <c r="AA49" i="23" s="1"/>
  <c r="AA50" i="23" s="1"/>
  <c r="M13" i="13"/>
  <c r="L13" i="13"/>
  <c r="L6" i="23" s="1"/>
  <c r="L7" i="23" s="1"/>
  <c r="N12" i="13"/>
  <c r="M14" i="13"/>
  <c r="M6" i="25" s="1"/>
  <c r="C35" i="25" l="1"/>
  <c r="V5" i="25"/>
  <c r="V6" i="25" s="1"/>
  <c r="V7" i="25" s="1"/>
  <c r="V8" i="25" s="1"/>
  <c r="V9" i="25" s="1"/>
  <c r="V10" i="25" s="1"/>
  <c r="V11" i="25" s="1"/>
  <c r="V12" i="25" s="1"/>
  <c r="V13" i="25" s="1"/>
  <c r="V14" i="25" s="1"/>
  <c r="V15" i="25" s="1"/>
  <c r="V16" i="25" s="1"/>
  <c r="V17" i="25" s="1"/>
  <c r="V18" i="25" s="1"/>
  <c r="V19" i="25" s="1"/>
  <c r="V20" i="25" s="1"/>
  <c r="V21" i="25" s="1"/>
  <c r="V22" i="25" s="1"/>
  <c r="V23" i="25" s="1"/>
  <c r="V24" i="25" s="1"/>
  <c r="V25" i="25" s="1"/>
  <c r="I7" i="25"/>
  <c r="F24" i="25"/>
  <c r="B24" i="25"/>
  <c r="D19" i="25"/>
  <c r="D22" i="25"/>
  <c r="B22" i="25"/>
  <c r="C22" i="25" s="1"/>
  <c r="B21" i="25"/>
  <c r="C21" i="25" s="1"/>
  <c r="D23" i="25"/>
  <c r="D24" i="25"/>
  <c r="C19" i="25"/>
  <c r="D20" i="25"/>
  <c r="D21" i="25"/>
  <c r="B23" i="25"/>
  <c r="B20" i="25"/>
  <c r="C20" i="25" s="1"/>
  <c r="L37" i="25"/>
  <c r="F20" i="25"/>
  <c r="L36" i="25"/>
  <c r="C37" i="25"/>
  <c r="K19" i="25"/>
  <c r="M7" i="25"/>
  <c r="Y5" i="25"/>
  <c r="Y6" i="25" s="1"/>
  <c r="Y7" i="25" s="1"/>
  <c r="Y8" i="25" s="1"/>
  <c r="Y9" i="25" s="1"/>
  <c r="Y10" i="25" s="1"/>
  <c r="Y11" i="25" s="1"/>
  <c r="Y12" i="25" s="1"/>
  <c r="Y13" i="25" s="1"/>
  <c r="Y14" i="25" s="1"/>
  <c r="Y15" i="25" s="1"/>
  <c r="Y16" i="25" s="1"/>
  <c r="Y17" i="25" s="1"/>
  <c r="Y18" i="25" s="1"/>
  <c r="Y19" i="25" s="1"/>
  <c r="Y20" i="25" s="1"/>
  <c r="Y21" i="25" s="1"/>
  <c r="Y22" i="25" s="1"/>
  <c r="Y23" i="25" s="1"/>
  <c r="Y24" i="25" s="1"/>
  <c r="Y25" i="25" s="1"/>
  <c r="C36" i="25"/>
  <c r="C38" i="25"/>
  <c r="F21" i="25"/>
  <c r="H23" i="25"/>
  <c r="J24" i="25"/>
  <c r="J21" i="25"/>
  <c r="H20" i="25"/>
  <c r="I20" i="25" s="1"/>
  <c r="H21" i="25"/>
  <c r="I21" i="25" s="1"/>
  <c r="H24" i="25"/>
  <c r="I24" i="25" s="1"/>
  <c r="J19" i="25"/>
  <c r="I19" i="25" s="1"/>
  <c r="J23" i="25"/>
  <c r="I23" i="25" s="1"/>
  <c r="J22" i="25"/>
  <c r="H22" i="25"/>
  <c r="I22" i="25" s="1"/>
  <c r="J20" i="25"/>
  <c r="M7" i="22"/>
  <c r="C37" i="15"/>
  <c r="C34" i="15"/>
  <c r="L33" i="15"/>
  <c r="C35" i="15"/>
  <c r="L37" i="23"/>
  <c r="L36" i="15"/>
  <c r="C36" i="15"/>
  <c r="L36" i="23"/>
  <c r="L34" i="15"/>
  <c r="J19" i="23"/>
  <c r="H22" i="23"/>
  <c r="J21" i="23"/>
  <c r="H21" i="23"/>
  <c r="J22" i="23"/>
  <c r="H20" i="23"/>
  <c r="H19" i="23"/>
  <c r="J18" i="23"/>
  <c r="I18" i="23" s="1"/>
  <c r="J23" i="23"/>
  <c r="J20" i="23"/>
  <c r="H23" i="23"/>
  <c r="S32" i="23"/>
  <c r="R32" i="23" s="1"/>
  <c r="S35" i="23"/>
  <c r="S37" i="23"/>
  <c r="S33" i="23"/>
  <c r="Q35" i="23"/>
  <c r="Q37" i="23"/>
  <c r="Q36" i="23"/>
  <c r="Q34" i="23"/>
  <c r="Q33" i="23"/>
  <c r="S34" i="23"/>
  <c r="S36" i="23"/>
  <c r="L34" i="23"/>
  <c r="C33" i="15"/>
  <c r="D21" i="23"/>
  <c r="D19" i="23"/>
  <c r="B23" i="23"/>
  <c r="D23" i="23"/>
  <c r="B22" i="23"/>
  <c r="B20" i="23"/>
  <c r="D18" i="23"/>
  <c r="C18" i="23" s="1"/>
  <c r="B19" i="23"/>
  <c r="B21" i="23"/>
  <c r="D22" i="23"/>
  <c r="D20" i="23"/>
  <c r="L35" i="15"/>
  <c r="G20" i="23"/>
  <c r="E23" i="23"/>
  <c r="E22" i="23"/>
  <c r="E20" i="23"/>
  <c r="E19" i="23"/>
  <c r="G18" i="23"/>
  <c r="F18" i="23" s="1"/>
  <c r="G22" i="23"/>
  <c r="E21" i="23"/>
  <c r="G23" i="23"/>
  <c r="G21" i="23"/>
  <c r="G19" i="23"/>
  <c r="K20" i="22"/>
  <c r="K19" i="22"/>
  <c r="M23" i="22"/>
  <c r="M18" i="22"/>
  <c r="L18" i="22" s="1"/>
  <c r="M21" i="22"/>
  <c r="M19" i="22"/>
  <c r="K23" i="22"/>
  <c r="M22" i="22"/>
  <c r="K21" i="22"/>
  <c r="M20" i="22"/>
  <c r="K22" i="22"/>
  <c r="L37" i="15"/>
  <c r="Z5" i="15"/>
  <c r="Z6" i="15" s="1"/>
  <c r="Z7" i="15" s="1"/>
  <c r="Z8" i="15" s="1"/>
  <c r="Z9" i="15" s="1"/>
  <c r="Z10" i="15" s="1"/>
  <c r="Z11" i="15" s="1"/>
  <c r="Z12" i="15" s="1"/>
  <c r="Z13" i="15" s="1"/>
  <c r="Z14" i="15" s="1"/>
  <c r="Z15" i="15" s="1"/>
  <c r="Z16" i="15" s="1"/>
  <c r="Z17" i="15" s="1"/>
  <c r="Z18" i="15" s="1"/>
  <c r="Z19" i="15" s="1"/>
  <c r="Z20" i="15" s="1"/>
  <c r="Z21" i="15" s="1"/>
  <c r="Z22" i="15" s="1"/>
  <c r="Z23" i="15" s="1"/>
  <c r="Z24" i="15" s="1"/>
  <c r="Z25" i="15" s="1"/>
  <c r="N7" i="15"/>
  <c r="N18" i="15"/>
  <c r="L35" i="23"/>
  <c r="B18" i="15"/>
  <c r="V5" i="15"/>
  <c r="V6" i="15" s="1"/>
  <c r="V7" i="15" s="1"/>
  <c r="V8" i="15" s="1"/>
  <c r="V9" i="15" s="1"/>
  <c r="V10" i="15" s="1"/>
  <c r="V11" i="15" s="1"/>
  <c r="V12" i="15" s="1"/>
  <c r="V13" i="15" s="1"/>
  <c r="V14" i="15" s="1"/>
  <c r="V15" i="15" s="1"/>
  <c r="V16" i="15" s="1"/>
  <c r="V17" i="15" s="1"/>
  <c r="V18" i="15" s="1"/>
  <c r="V19" i="15" s="1"/>
  <c r="V20" i="15" s="1"/>
  <c r="V21" i="15" s="1"/>
  <c r="V22" i="15" s="1"/>
  <c r="V23" i="15" s="1"/>
  <c r="V24" i="15" s="1"/>
  <c r="V25" i="15" s="1"/>
  <c r="I7" i="15"/>
  <c r="Q18" i="15"/>
  <c r="O7" i="15"/>
  <c r="AA5" i="15"/>
  <c r="AA6" i="15" s="1"/>
  <c r="AA7" i="15" s="1"/>
  <c r="AA8" i="15" s="1"/>
  <c r="AA9" i="15" s="1"/>
  <c r="AA10" i="15" s="1"/>
  <c r="AA11" i="15" s="1"/>
  <c r="AA12" i="15" s="1"/>
  <c r="AA13" i="15" s="1"/>
  <c r="AA14" i="15" s="1"/>
  <c r="AA15" i="15" s="1"/>
  <c r="AA16" i="15" s="1"/>
  <c r="AA17" i="15" s="1"/>
  <c r="AA18" i="15" s="1"/>
  <c r="AA19" i="15" s="1"/>
  <c r="AA20" i="15" s="1"/>
  <c r="AA21" i="15" s="1"/>
  <c r="AA22" i="15" s="1"/>
  <c r="AA23" i="15" s="1"/>
  <c r="AA24" i="15" s="1"/>
  <c r="AA25" i="15" s="1"/>
  <c r="Q37" i="15"/>
  <c r="Q35" i="15"/>
  <c r="S37" i="15"/>
  <c r="S35" i="15"/>
  <c r="S34" i="15"/>
  <c r="S32" i="15"/>
  <c r="R32" i="15" s="1"/>
  <c r="Q36" i="15"/>
  <c r="Q33" i="15"/>
  <c r="S36" i="15"/>
  <c r="S33" i="15"/>
  <c r="Q34" i="15"/>
  <c r="B18" i="22"/>
  <c r="V5" i="22"/>
  <c r="V6" i="22" s="1"/>
  <c r="V7" i="22" s="1"/>
  <c r="V8" i="22" s="1"/>
  <c r="V9" i="22" s="1"/>
  <c r="V10" i="22" s="1"/>
  <c r="V11" i="22" s="1"/>
  <c r="V12" i="22" s="1"/>
  <c r="V13" i="22" s="1"/>
  <c r="V14" i="22" s="1"/>
  <c r="V15" i="22" s="1"/>
  <c r="V16" i="22" s="1"/>
  <c r="V17" i="22" s="1"/>
  <c r="V18" i="22" s="1"/>
  <c r="V19" i="22" s="1"/>
  <c r="V20" i="22" s="1"/>
  <c r="V21" i="22" s="1"/>
  <c r="V22" i="22" s="1"/>
  <c r="V23" i="22" s="1"/>
  <c r="V24" i="22" s="1"/>
  <c r="V25" i="22" s="1"/>
  <c r="I7" i="22"/>
  <c r="M20" i="15"/>
  <c r="K23" i="15"/>
  <c r="K21" i="15"/>
  <c r="K20" i="15"/>
  <c r="M18" i="15"/>
  <c r="L18" i="15" s="1"/>
  <c r="K19" i="15"/>
  <c r="M23" i="15"/>
  <c r="M22" i="15"/>
  <c r="K22" i="15"/>
  <c r="M21" i="15"/>
  <c r="M19" i="15"/>
  <c r="H19" i="22"/>
  <c r="J19" i="22"/>
  <c r="H20" i="22"/>
  <c r="H22" i="22"/>
  <c r="J23" i="22"/>
  <c r="J18" i="22"/>
  <c r="I18" i="22" s="1"/>
  <c r="J21" i="22"/>
  <c r="J20" i="22"/>
  <c r="H21" i="22"/>
  <c r="H23" i="22"/>
  <c r="J22" i="22"/>
  <c r="O12" i="13"/>
  <c r="O6" i="22" s="1"/>
  <c r="N6" i="22"/>
  <c r="N36" i="23"/>
  <c r="N33" i="23"/>
  <c r="N37" i="23"/>
  <c r="P37" i="23"/>
  <c r="P36" i="23"/>
  <c r="P35" i="23"/>
  <c r="P34" i="23"/>
  <c r="N35" i="23"/>
  <c r="P33" i="23"/>
  <c r="P32" i="23"/>
  <c r="O32" i="23" s="1"/>
  <c r="N34" i="23"/>
  <c r="N13" i="13"/>
  <c r="M6" i="23"/>
  <c r="P32" i="15"/>
  <c r="O32" i="15" s="1"/>
  <c r="P37" i="15"/>
  <c r="N34" i="15"/>
  <c r="P36" i="15"/>
  <c r="P35" i="15"/>
  <c r="P34" i="15"/>
  <c r="P33" i="15"/>
  <c r="N35" i="15"/>
  <c r="N33" i="15"/>
  <c r="N37" i="15"/>
  <c r="N36" i="15"/>
  <c r="L33" i="23"/>
  <c r="Q35" i="22"/>
  <c r="Q33" i="22"/>
  <c r="S37" i="22"/>
  <c r="Q37" i="22"/>
  <c r="R37" i="22" s="1"/>
  <c r="S36" i="22"/>
  <c r="S33" i="22"/>
  <c r="S32" i="22"/>
  <c r="R32" i="22" s="1"/>
  <c r="S35" i="22"/>
  <c r="S34" i="22"/>
  <c r="Q36" i="22"/>
  <c r="Q34" i="22"/>
  <c r="N37" i="22"/>
  <c r="N35" i="22"/>
  <c r="N33" i="22"/>
  <c r="P32" i="22"/>
  <c r="O32" i="22" s="1"/>
  <c r="P36" i="22"/>
  <c r="P33" i="22"/>
  <c r="N36" i="22"/>
  <c r="P35" i="22"/>
  <c r="P34" i="22"/>
  <c r="N34" i="22"/>
  <c r="P37" i="22"/>
  <c r="M20" i="25" l="1"/>
  <c r="K23" i="25"/>
  <c r="M24" i="25"/>
  <c r="K21" i="25"/>
  <c r="M21" i="25"/>
  <c r="K24" i="25"/>
  <c r="M22" i="25"/>
  <c r="M19" i="25"/>
  <c r="L19" i="25" s="1"/>
  <c r="M23" i="25"/>
  <c r="K22" i="25"/>
  <c r="L22" i="25" s="1"/>
  <c r="K20" i="25"/>
  <c r="L20" i="25" s="1"/>
  <c r="C24" i="25"/>
  <c r="C23" i="25"/>
  <c r="L20" i="22"/>
  <c r="F20" i="23"/>
  <c r="C23" i="23"/>
  <c r="I21" i="23"/>
  <c r="I19" i="22"/>
  <c r="I23" i="23"/>
  <c r="O37" i="15"/>
  <c r="I19" i="23"/>
  <c r="R37" i="23"/>
  <c r="I22" i="23"/>
  <c r="R33" i="15"/>
  <c r="L22" i="15"/>
  <c r="L21" i="22"/>
  <c r="C19" i="23"/>
  <c r="R33" i="23"/>
  <c r="L23" i="22"/>
  <c r="L20" i="15"/>
  <c r="O37" i="23"/>
  <c r="O34" i="15"/>
  <c r="O33" i="22"/>
  <c r="R35" i="15"/>
  <c r="I23" i="22"/>
  <c r="O34" i="23"/>
  <c r="O34" i="22"/>
  <c r="O33" i="15"/>
  <c r="F23" i="23"/>
  <c r="C21" i="23"/>
  <c r="D21" i="22"/>
  <c r="D19" i="22"/>
  <c r="B23" i="22"/>
  <c r="B21" i="22"/>
  <c r="B20" i="22"/>
  <c r="B19" i="22"/>
  <c r="C19" i="22" s="1"/>
  <c r="D18" i="22"/>
  <c r="C18" i="22" s="1"/>
  <c r="B22" i="22"/>
  <c r="D23" i="22"/>
  <c r="D22" i="22"/>
  <c r="D20" i="22"/>
  <c r="R37" i="15"/>
  <c r="L22" i="22"/>
  <c r="R34" i="15"/>
  <c r="R34" i="23"/>
  <c r="N7" i="22"/>
  <c r="N18" i="22"/>
  <c r="Z5" i="22"/>
  <c r="Z6" i="22" s="1"/>
  <c r="Z7" i="22" s="1"/>
  <c r="Z8" i="22" s="1"/>
  <c r="Z9" i="22" s="1"/>
  <c r="Z10" i="22" s="1"/>
  <c r="Z11" i="22" s="1"/>
  <c r="Z12" i="22" s="1"/>
  <c r="Z13" i="22" s="1"/>
  <c r="Z14" i="22" s="1"/>
  <c r="Z15" i="22" s="1"/>
  <c r="Z16" i="22" s="1"/>
  <c r="Z17" i="22" s="1"/>
  <c r="Z18" i="22" s="1"/>
  <c r="Z19" i="22" s="1"/>
  <c r="Z20" i="22" s="1"/>
  <c r="Z21" i="22" s="1"/>
  <c r="Z22" i="22" s="1"/>
  <c r="Z23" i="22" s="1"/>
  <c r="Z24" i="22" s="1"/>
  <c r="Z25" i="22" s="1"/>
  <c r="Q18" i="22"/>
  <c r="O7" i="22"/>
  <c r="AA5" i="22"/>
  <c r="AA6" i="22" s="1"/>
  <c r="AA7" i="22" s="1"/>
  <c r="AA8" i="22" s="1"/>
  <c r="AA9" i="22" s="1"/>
  <c r="AA10" i="22" s="1"/>
  <c r="AA11" i="22" s="1"/>
  <c r="AA12" i="22" s="1"/>
  <c r="AA13" i="22" s="1"/>
  <c r="AA14" i="22" s="1"/>
  <c r="AA15" i="22" s="1"/>
  <c r="AA16" i="22" s="1"/>
  <c r="AA17" i="22" s="1"/>
  <c r="AA18" i="22" s="1"/>
  <c r="AA19" i="22" s="1"/>
  <c r="AA20" i="22" s="1"/>
  <c r="AA21" i="22" s="1"/>
  <c r="AA22" i="22" s="1"/>
  <c r="AA23" i="22" s="1"/>
  <c r="AA24" i="22" s="1"/>
  <c r="AA25" i="22" s="1"/>
  <c r="O35" i="15"/>
  <c r="O36" i="22"/>
  <c r="O35" i="23"/>
  <c r="I21" i="22"/>
  <c r="F21" i="23"/>
  <c r="S19" i="15"/>
  <c r="S22" i="15"/>
  <c r="Q23" i="15"/>
  <c r="Q22" i="15"/>
  <c r="Q21" i="15"/>
  <c r="Q20" i="15"/>
  <c r="S23" i="15"/>
  <c r="S21" i="15"/>
  <c r="Q19" i="15"/>
  <c r="S20" i="15"/>
  <c r="S18" i="15"/>
  <c r="R18" i="15" s="1"/>
  <c r="C20" i="23"/>
  <c r="R36" i="23"/>
  <c r="I20" i="23"/>
  <c r="R36" i="15"/>
  <c r="F19" i="23"/>
  <c r="C22" i="23"/>
  <c r="L19" i="15"/>
  <c r="O35" i="22"/>
  <c r="R33" i="22"/>
  <c r="D18" i="15"/>
  <c r="C18" i="15" s="1"/>
  <c r="B20" i="15"/>
  <c r="B22" i="15"/>
  <c r="B23" i="15"/>
  <c r="D23" i="15"/>
  <c r="B19" i="15"/>
  <c r="D19" i="15"/>
  <c r="D22" i="15"/>
  <c r="D21" i="15"/>
  <c r="D20" i="15"/>
  <c r="B21" i="15"/>
  <c r="R35" i="23"/>
  <c r="F22" i="23"/>
  <c r="O37" i="22"/>
  <c r="R35" i="22"/>
  <c r="I22" i="22"/>
  <c r="L21" i="15"/>
  <c r="R34" i="22"/>
  <c r="K18" i="23"/>
  <c r="M7" i="23"/>
  <c r="Y5" i="23"/>
  <c r="Y6" i="23" s="1"/>
  <c r="Y7" i="23" s="1"/>
  <c r="Y8" i="23" s="1"/>
  <c r="Y9" i="23" s="1"/>
  <c r="Y10" i="23" s="1"/>
  <c r="Y11" i="23" s="1"/>
  <c r="Y12" i="23" s="1"/>
  <c r="Y13" i="23" s="1"/>
  <c r="Y14" i="23" s="1"/>
  <c r="Y15" i="23" s="1"/>
  <c r="Y16" i="23" s="1"/>
  <c r="Y17" i="23" s="1"/>
  <c r="Y18" i="23" s="1"/>
  <c r="Y19" i="23" s="1"/>
  <c r="Y20" i="23" s="1"/>
  <c r="Y21" i="23" s="1"/>
  <c r="Y22" i="23" s="1"/>
  <c r="Y23" i="23" s="1"/>
  <c r="Y24" i="23" s="1"/>
  <c r="Y25" i="23" s="1"/>
  <c r="O33" i="23"/>
  <c r="I20" i="22"/>
  <c r="L23" i="15"/>
  <c r="N20" i="15"/>
  <c r="N19" i="15"/>
  <c r="P22" i="15"/>
  <c r="P23" i="15"/>
  <c r="P21" i="15"/>
  <c r="P20" i="15"/>
  <c r="N22" i="15"/>
  <c r="P18" i="15"/>
  <c r="O18" i="15" s="1"/>
  <c r="P19" i="15"/>
  <c r="N23" i="15"/>
  <c r="N21" i="15"/>
  <c r="R36" i="22"/>
  <c r="O36" i="15"/>
  <c r="O13" i="13"/>
  <c r="O6" i="23" s="1"/>
  <c r="N6" i="23"/>
  <c r="O36" i="23"/>
  <c r="L19" i="22"/>
  <c r="L24" i="25" l="1"/>
  <c r="L21" i="25"/>
  <c r="L23" i="25"/>
  <c r="C19" i="15"/>
  <c r="C20" i="15"/>
  <c r="C22" i="15"/>
  <c r="C21" i="22"/>
  <c r="O19" i="15"/>
  <c r="R19" i="15"/>
  <c r="O21" i="15"/>
  <c r="C23" i="22"/>
  <c r="C21" i="15"/>
  <c r="O23" i="15"/>
  <c r="R21" i="15"/>
  <c r="O22" i="15"/>
  <c r="Q18" i="23"/>
  <c r="O7" i="23"/>
  <c r="AA5" i="23"/>
  <c r="AA6" i="23" s="1"/>
  <c r="AA7" i="23" s="1"/>
  <c r="AA8" i="23" s="1"/>
  <c r="AA9" i="23" s="1"/>
  <c r="AA10" i="23" s="1"/>
  <c r="AA11" i="23" s="1"/>
  <c r="AA12" i="23" s="1"/>
  <c r="AA13" i="23" s="1"/>
  <c r="AA14" i="23" s="1"/>
  <c r="AA15" i="23" s="1"/>
  <c r="AA16" i="23" s="1"/>
  <c r="AA17" i="23" s="1"/>
  <c r="AA18" i="23" s="1"/>
  <c r="AA19" i="23" s="1"/>
  <c r="AA20" i="23" s="1"/>
  <c r="AA21" i="23" s="1"/>
  <c r="AA22" i="23" s="1"/>
  <c r="AA23" i="23" s="1"/>
  <c r="AA24" i="23" s="1"/>
  <c r="AA25" i="23" s="1"/>
  <c r="O20" i="15"/>
  <c r="R20" i="15"/>
  <c r="C22" i="22"/>
  <c r="S19" i="22"/>
  <c r="S23" i="22"/>
  <c r="S22" i="22"/>
  <c r="Q22" i="22"/>
  <c r="Q23" i="22"/>
  <c r="S20" i="22"/>
  <c r="Q20" i="22"/>
  <c r="S21" i="22"/>
  <c r="Q21" i="22"/>
  <c r="Q19" i="22"/>
  <c r="S18" i="22"/>
  <c r="R18" i="22" s="1"/>
  <c r="M19" i="23"/>
  <c r="M21" i="23"/>
  <c r="K22" i="23"/>
  <c r="K21" i="23"/>
  <c r="K20" i="23"/>
  <c r="K19" i="23"/>
  <c r="M23" i="23"/>
  <c r="M22" i="23"/>
  <c r="M18" i="23"/>
  <c r="L18" i="23" s="1"/>
  <c r="M20" i="23"/>
  <c r="K23" i="23"/>
  <c r="R23" i="15"/>
  <c r="P19" i="22"/>
  <c r="N22" i="22"/>
  <c r="N21" i="22"/>
  <c r="N20" i="22"/>
  <c r="N19" i="22"/>
  <c r="P23" i="22"/>
  <c r="P22" i="22"/>
  <c r="P21" i="22"/>
  <c r="P18" i="22"/>
  <c r="O18" i="22" s="1"/>
  <c r="P20" i="22"/>
  <c r="N23" i="22"/>
  <c r="C20" i="22"/>
  <c r="R22" i="15"/>
  <c r="N7" i="23"/>
  <c r="N18" i="23"/>
  <c r="Z5" i="23"/>
  <c r="Z6" i="23" s="1"/>
  <c r="Z7" i="23" s="1"/>
  <c r="Z8" i="23" s="1"/>
  <c r="Z9" i="23" s="1"/>
  <c r="Z10" i="23" s="1"/>
  <c r="Z11" i="23" s="1"/>
  <c r="Z12" i="23" s="1"/>
  <c r="Z13" i="23" s="1"/>
  <c r="Z14" i="23" s="1"/>
  <c r="Z15" i="23" s="1"/>
  <c r="Z16" i="23" s="1"/>
  <c r="Z17" i="23" s="1"/>
  <c r="Z18" i="23" s="1"/>
  <c r="Z19" i="23" s="1"/>
  <c r="Z20" i="23" s="1"/>
  <c r="Z21" i="23" s="1"/>
  <c r="Z22" i="23" s="1"/>
  <c r="Z23" i="23" s="1"/>
  <c r="Z24" i="23" s="1"/>
  <c r="Z25" i="23" s="1"/>
  <c r="C23" i="15"/>
  <c r="O22" i="22" l="1"/>
  <c r="R19" i="22"/>
  <c r="R21" i="22"/>
  <c r="O19" i="22"/>
  <c r="L20" i="23"/>
  <c r="R23" i="22"/>
  <c r="O20" i="22"/>
  <c r="L19" i="23"/>
  <c r="R22" i="22"/>
  <c r="P22" i="23"/>
  <c r="P21" i="23"/>
  <c r="N21" i="23"/>
  <c r="P19" i="23"/>
  <c r="N22" i="23"/>
  <c r="P20" i="23"/>
  <c r="N23" i="23"/>
  <c r="P18" i="23"/>
  <c r="O18" i="23" s="1"/>
  <c r="P23" i="23"/>
  <c r="N19" i="23"/>
  <c r="N20" i="23"/>
  <c r="L21" i="23"/>
  <c r="O23" i="22"/>
  <c r="O21" i="22"/>
  <c r="L22" i="23"/>
  <c r="L23" i="23"/>
  <c r="R20" i="22"/>
  <c r="S18" i="23"/>
  <c r="R18" i="23" s="1"/>
  <c r="Q21" i="23"/>
  <c r="Q19" i="23"/>
  <c r="S22" i="23"/>
  <c r="Q22" i="23"/>
  <c r="S20" i="23"/>
  <c r="Q20" i="23"/>
  <c r="S23" i="23"/>
  <c r="S21" i="23"/>
  <c r="S19" i="23"/>
  <c r="Q23" i="23"/>
  <c r="O21" i="23" l="1"/>
  <c r="R20" i="23"/>
  <c r="O20" i="23"/>
  <c r="O22" i="23"/>
  <c r="R23" i="23"/>
  <c r="R19" i="23"/>
  <c r="R21" i="23"/>
  <c r="O23" i="23"/>
  <c r="R22" i="23"/>
  <c r="O19" i="23"/>
</calcChain>
</file>

<file path=xl/sharedStrings.xml><?xml version="1.0" encoding="utf-8"?>
<sst xmlns="http://schemas.openxmlformats.org/spreadsheetml/2006/main" count="1767" uniqueCount="384">
  <si>
    <t>Min</t>
  </si>
  <si>
    <t>Median</t>
  </si>
  <si>
    <t>Max</t>
  </si>
  <si>
    <t>0-3 Years</t>
  </si>
  <si>
    <t>4-6 Years</t>
  </si>
  <si>
    <t>7-9 Years</t>
  </si>
  <si>
    <t>10-12 Years</t>
  </si>
  <si>
    <t>Data Supplement</t>
  </si>
  <si>
    <t>Table of Contents (Click on links)</t>
  </si>
  <si>
    <t>A</t>
  </si>
  <si>
    <t>B</t>
  </si>
  <si>
    <t>C</t>
  </si>
  <si>
    <t>Substitute Teacher</t>
  </si>
  <si>
    <t>How to Use the Proposed Wage Scales</t>
  </si>
  <si>
    <t>Base Wage</t>
  </si>
  <si>
    <t>Proposed Models</t>
  </si>
  <si>
    <t xml:space="preserve">We have included a three separate tables that outline the educational requirements for  each role based on setting, as well as the MiRegistry and Power to the Professions Framework. </t>
  </si>
  <si>
    <t>MiRegistry Foundational &amp; Professional Level Overview</t>
  </si>
  <si>
    <t>ECE Level</t>
  </si>
  <si>
    <t>Education Requirement</t>
  </si>
  <si>
    <t>F1 (ECE I)</t>
  </si>
  <si>
    <t>High School Diploma</t>
  </si>
  <si>
    <t>F2 (ECE I)</t>
  </si>
  <si>
    <t>High School Diploma + 60 hrs of training</t>
  </si>
  <si>
    <t>F3 (ECE I)</t>
  </si>
  <si>
    <t>High School Diploma + 90 hrs of training + 6 semesters</t>
  </si>
  <si>
    <t>P1 (ECE I)</t>
  </si>
  <si>
    <t>CDA + 12 semesters</t>
  </si>
  <si>
    <t>P2 (ECE II)</t>
  </si>
  <si>
    <t>Associate Degree in ECE</t>
  </si>
  <si>
    <t>P3 (ECE III)</t>
  </si>
  <si>
    <t>BA in ECE or related field &amp; 30 credit hours in ECE</t>
  </si>
  <si>
    <t>P4 (ECE III)</t>
  </si>
  <si>
    <t>Masters Degree</t>
  </si>
  <si>
    <t>P5 (ECE III)</t>
  </si>
  <si>
    <t>Ph.D or Ed.D. in ECE</t>
  </si>
  <si>
    <t>The following shows at a glance, the licensing requirements required for each role of the Wage Scale for each setting:</t>
  </si>
  <si>
    <t>Position</t>
  </si>
  <si>
    <t>Family/Group Child Care Homes</t>
  </si>
  <si>
    <t>Child Care Centers</t>
  </si>
  <si>
    <t>School-Aged Only</t>
  </si>
  <si>
    <t>Lead Teacher, Infant-Toddler</t>
  </si>
  <si>
    <t>F1</t>
  </si>
  <si>
    <t>P1</t>
  </si>
  <si>
    <t>not applicable</t>
  </si>
  <si>
    <t>Assistant Teacher, Infant-Toddler</t>
  </si>
  <si>
    <t>Aide/floater, Infant-Toddler</t>
  </si>
  <si>
    <t>Substitute, Infant-Toddler</t>
  </si>
  <si>
    <t>Lead Teacher, Preschool</t>
  </si>
  <si>
    <t>P3</t>
  </si>
  <si>
    <t>Assistant Teacher, Preschool</t>
  </si>
  <si>
    <t>Aide/floater, Preschool</t>
  </si>
  <si>
    <t>Substitute, Preschool</t>
  </si>
  <si>
    <t>Varies, but mostly P2/ECE II</t>
  </si>
  <si>
    <t xml:space="preserve">- </t>
  </si>
  <si>
    <t xml:space="preserve">The following Comparison Chart (also located in the accompanying report "Early Childhood Education Wage Scale and Strategy") shows the licensing requirements based on setting.  </t>
  </si>
  <si>
    <t>Comparison Chart</t>
  </si>
  <si>
    <t>Feature</t>
  </si>
  <si>
    <t>School-Based, including Head Start &amp; GSRP</t>
  </si>
  <si>
    <t>Family Care Centers</t>
  </si>
  <si>
    <t>Lead Teacher Minimum Qualifications</t>
  </si>
  <si>
    <t>High School Diploma and Child Development Associate (CDA) credential</t>
  </si>
  <si>
    <t>Assistant Teacher Minimum Qualifications</t>
  </si>
  <si>
    <t>High School Diploma + Child Development Associate (CDA) credential</t>
  </si>
  <si>
    <t>Childcare Aide Minimum Qualifications</t>
  </si>
  <si>
    <t>High School Diploma + 12 early childhood education credit hours</t>
  </si>
  <si>
    <t>Annual Work Schedule</t>
  </si>
  <si>
    <t>10 months each year</t>
  </si>
  <si>
    <t>12 months each year</t>
  </si>
  <si>
    <t>12 months per year</t>
  </si>
  <si>
    <t>Expected Daily Work Schedule</t>
  </si>
  <si>
    <t>8 hours per day</t>
  </si>
  <si>
    <t>Hours may vary from part-time to full-time. In some cases, may include non-traditional hours.</t>
  </si>
  <si>
    <t>Years of Experience/Annual Salary Increase</t>
  </si>
  <si>
    <t xml:space="preserve">Decided by the leadership of the private for-profit business, nonprofit, or faith-based organization.  </t>
  </si>
  <si>
    <t xml:space="preserve">Decided by the owner.  </t>
  </si>
  <si>
    <t>Instructional Staff</t>
  </si>
  <si>
    <t>Proposed Base Wage</t>
  </si>
  <si>
    <t>ECE I</t>
  </si>
  <si>
    <t>ECE II</t>
  </si>
  <si>
    <t>ECE III</t>
  </si>
  <si>
    <t xml:space="preserve">Explanation for Proposed Base Wage </t>
  </si>
  <si>
    <t>Note: All Professional Levels increase by 10% - Infant/Toddler instructional roles are 10% more than Preschool roles</t>
  </si>
  <si>
    <t>25% less than Lead Teacher</t>
  </si>
  <si>
    <t>25% less than Assistant Teacher</t>
  </si>
  <si>
    <t>Lead Teacher</t>
  </si>
  <si>
    <t>Substitute</t>
  </si>
  <si>
    <t>Teaching Assistants, Except Postsecondary</t>
  </si>
  <si>
    <t>Childcare Workers</t>
  </si>
  <si>
    <t>Wage Scale</t>
  </si>
  <si>
    <t>Systemwide Wage Scale</t>
  </si>
  <si>
    <t>Notes</t>
  </si>
  <si>
    <t>Michigan</t>
  </si>
  <si>
    <t>September 2023</t>
  </si>
  <si>
    <t>Lead Teachers</t>
  </si>
  <si>
    <t>Proposed - Pay Parity with K-12 Teachers</t>
  </si>
  <si>
    <t>1B | Systemwide Wage Scale -- Notes</t>
  </si>
  <si>
    <t>Wage Scaling</t>
  </si>
  <si>
    <t>2A | Lead Teacher -- Proposed Wage Scaling</t>
  </si>
  <si>
    <t>Note: All Infant/Toddler instructional roles are 10% more than Preschool roles</t>
  </si>
  <si>
    <t>Current Median Wage</t>
  </si>
  <si>
    <t>Hourly</t>
  </si>
  <si>
    <t>Hourly Wage Increments</t>
  </si>
  <si>
    <t>F1, F2, F3 HSE</t>
  </si>
  <si>
    <t>Years of Experience</t>
  </si>
  <si>
    <t>Proposed Pay Scale for Lead Teacher, Infant-Toddler</t>
  </si>
  <si>
    <t>Proposed Pay Scale for Lead Teacher, Preschool</t>
  </si>
  <si>
    <t>13-15 Years</t>
  </si>
  <si>
    <t>16+ Years</t>
  </si>
  <si>
    <t>D</t>
  </si>
  <si>
    <t>Workforce Demographics</t>
  </si>
  <si>
    <t>Top Comparable Occupations</t>
  </si>
  <si>
    <t>2B | Lead Teacher -- Workforce Demographics</t>
  </si>
  <si>
    <t>2C | Lead Teacher -- Top Comparable Occupations</t>
  </si>
  <si>
    <t>Elementary School Teachers</t>
  </si>
  <si>
    <t>Age</t>
  </si>
  <si>
    <t>Jobs</t>
  </si>
  <si>
    <t>Percentage</t>
  </si>
  <si>
    <t>14-18</t>
  </si>
  <si>
    <t>19-24</t>
  </si>
  <si>
    <t>25-34</t>
  </si>
  <si>
    <t>35-44</t>
  </si>
  <si>
    <t>45-54</t>
  </si>
  <si>
    <t>55-64</t>
  </si>
  <si>
    <t>65+</t>
  </si>
  <si>
    <t>Less than high school</t>
  </si>
  <si>
    <t>High school</t>
  </si>
  <si>
    <t>Some college</t>
  </si>
  <si>
    <t>Associate's degree</t>
  </si>
  <si>
    <t>Bachelor's degree</t>
  </si>
  <si>
    <t>Master's degree</t>
  </si>
  <si>
    <t>Doctoral or professional degree</t>
  </si>
  <si>
    <t>Gender</t>
  </si>
  <si>
    <t>Males</t>
  </si>
  <si>
    <t>Females</t>
  </si>
  <si>
    <t>Race/Ethnicity</t>
  </si>
  <si>
    <t>White</t>
  </si>
  <si>
    <t>Hispanic/Latino (any race)</t>
  </si>
  <si>
    <t>Black/African American</t>
  </si>
  <si>
    <t>Asian</t>
  </si>
  <si>
    <t>Two or More Races</t>
  </si>
  <si>
    <t>American Indian/Alaska Native</t>
  </si>
  <si>
    <t>Native Hawaiian/Other Pacific Islander</t>
  </si>
  <si>
    <t>Share of overlapping skills</t>
  </si>
  <si>
    <t>Previous</t>
  </si>
  <si>
    <t>Following</t>
  </si>
  <si>
    <t>Teaching Assistants</t>
  </si>
  <si>
    <t>Retail Salespersons</t>
  </si>
  <si>
    <t>Social and Human Service Assistants</t>
  </si>
  <si>
    <t>Postsecondary Teachers</t>
  </si>
  <si>
    <t>Secondary School Teachers</t>
  </si>
  <si>
    <t>Secretaries and Admin. Assistants</t>
  </si>
  <si>
    <t>Managers</t>
  </si>
  <si>
    <t>Preschool Teachers</t>
  </si>
  <si>
    <t>2E | Lead Teacher -- Occupation Flows</t>
  </si>
  <si>
    <t>E</t>
  </si>
  <si>
    <t>Occupation Flows</t>
  </si>
  <si>
    <t>#</t>
  </si>
  <si>
    <t xml:space="preserve"> Occupation</t>
  </si>
  <si>
    <t>Employment and Wage Trends</t>
  </si>
  <si>
    <t>F</t>
  </si>
  <si>
    <t>Real-time Demand</t>
  </si>
  <si>
    <t>2F | Lead Teacher -- Real-time Demand</t>
  </si>
  <si>
    <t>2D | Lead Teacher -- Employment and Wage Trends</t>
  </si>
  <si>
    <t>Median Advertised Wage</t>
  </si>
  <si>
    <t>Date</t>
  </si>
  <si>
    <t>Assistant Teachers</t>
  </si>
  <si>
    <t>Years in Lane</t>
  </si>
  <si>
    <t>CDA</t>
  </si>
  <si>
    <t>CDA + Apprenticeship</t>
  </si>
  <si>
    <t>HSE</t>
  </si>
  <si>
    <t>AA</t>
  </si>
  <si>
    <t>BA</t>
  </si>
  <si>
    <t>MA</t>
  </si>
  <si>
    <t>Ed.D. or Ph.D.</t>
  </si>
  <si>
    <t>3A | Assistant Teacher -- Proposed Wage Scaling</t>
  </si>
  <si>
    <t>Proposed Pay Scale for Assistant Teacher, Infant-Toddler</t>
  </si>
  <si>
    <t>Proposed Pay Scale for Assistant Teacher, Preschool</t>
  </si>
  <si>
    <t>4A | Aide/Floater -- Proposed Wage Scaling</t>
  </si>
  <si>
    <t xml:space="preserve"> Aide/Floater</t>
  </si>
  <si>
    <t>Proposed Pay Scale for Aide/Floater, Infant-Toddler</t>
  </si>
  <si>
    <t>Proposed Pay Scale for Aide/Floater, Preschool</t>
  </si>
  <si>
    <t>Aide/Floater, Infant-Toddler</t>
  </si>
  <si>
    <t>United States</t>
  </si>
  <si>
    <t xml:space="preserve">25% less than Assistant Teacher </t>
  </si>
  <si>
    <t>Parity with Assistant Teacher, which has similar responsibilities             (10% increase for long-term assignments)</t>
  </si>
  <si>
    <t>-</t>
  </si>
  <si>
    <t>ECE Wage Scale</t>
  </si>
  <si>
    <t>5A | Substitute -- Proposed Wage Scaling</t>
  </si>
  <si>
    <t>Proposed Pay Scale for Substitute, Infant-Toddler</t>
  </si>
  <si>
    <t>Proposed Pay Scale for Substitute, Preschool</t>
  </si>
  <si>
    <t>Lead Teacher, Employment Growth (Indexed to 2001)</t>
  </si>
  <si>
    <t>Customer Service Representatives</t>
  </si>
  <si>
    <t>Supervisors of Office and Admin. Support Occupations</t>
  </si>
  <si>
    <t>Top Comparable Roles, Lead Teacher</t>
  </si>
  <si>
    <r>
      <t xml:space="preserve">Annual Salary      </t>
    </r>
    <r>
      <rPr>
        <b/>
        <sz val="10"/>
        <rFont val="Arial"/>
        <family val="2"/>
      </rPr>
      <t xml:space="preserve"> </t>
    </r>
    <r>
      <rPr>
        <sz val="10"/>
        <rFont val="Arial"/>
        <family val="2"/>
      </rPr>
      <t>(52 weeks)</t>
    </r>
  </si>
  <si>
    <r>
      <t xml:space="preserve">F1 </t>
    </r>
    <r>
      <rPr>
        <i/>
        <sz val="11"/>
        <color rgb="FFFFFFFF"/>
        <rFont val="Arial"/>
        <family val="2"/>
      </rPr>
      <t>HSE</t>
    </r>
  </si>
  <si>
    <r>
      <t xml:space="preserve">F2 </t>
    </r>
    <r>
      <rPr>
        <i/>
        <sz val="11"/>
        <color rgb="FFFFFFFF"/>
        <rFont val="Arial"/>
        <family val="2"/>
      </rPr>
      <t>HSE</t>
    </r>
  </si>
  <si>
    <r>
      <t xml:space="preserve">F3 </t>
    </r>
    <r>
      <rPr>
        <i/>
        <sz val="11"/>
        <color rgb="FFFFFFFF"/>
        <rFont val="Arial"/>
        <family val="2"/>
      </rPr>
      <t>HSE</t>
    </r>
  </si>
  <si>
    <r>
      <t xml:space="preserve">P1 </t>
    </r>
    <r>
      <rPr>
        <i/>
        <sz val="11"/>
        <color rgb="FFFFFFFF"/>
        <rFont val="Arial"/>
        <family val="2"/>
      </rPr>
      <t>CDA</t>
    </r>
  </si>
  <si>
    <r>
      <t xml:space="preserve">P2 </t>
    </r>
    <r>
      <rPr>
        <i/>
        <sz val="11"/>
        <color rgb="FFFFFFFF"/>
        <rFont val="Arial"/>
        <family val="2"/>
      </rPr>
      <t>AA</t>
    </r>
  </si>
  <si>
    <r>
      <t xml:space="preserve">P3 </t>
    </r>
    <r>
      <rPr>
        <i/>
        <sz val="11"/>
        <color rgb="FFFFFFFF"/>
        <rFont val="Arial"/>
        <family val="2"/>
      </rPr>
      <t>BA</t>
    </r>
  </si>
  <si>
    <r>
      <t xml:space="preserve">P4 </t>
    </r>
    <r>
      <rPr>
        <i/>
        <sz val="11"/>
        <color rgb="FFFFFFFF"/>
        <rFont val="Arial"/>
        <family val="2"/>
      </rPr>
      <t>MA</t>
    </r>
  </si>
  <si>
    <r>
      <t xml:space="preserve">P5 </t>
    </r>
    <r>
      <rPr>
        <i/>
        <sz val="11"/>
        <color rgb="FFFFFFFF"/>
        <rFont val="Arial"/>
        <family val="2"/>
      </rPr>
      <t>Ed.D. or Ph.D.</t>
    </r>
  </si>
  <si>
    <r>
      <t xml:space="preserve">F1, F2, F3 </t>
    </r>
    <r>
      <rPr>
        <i/>
        <sz val="11"/>
        <color rgb="FFFFFFFF"/>
        <rFont val="Arial"/>
        <family val="2"/>
      </rPr>
      <t>HSE</t>
    </r>
  </si>
  <si>
    <r>
      <t>P3 B</t>
    </r>
    <r>
      <rPr>
        <i/>
        <sz val="11"/>
        <color rgb="FFFFFFFF"/>
        <rFont val="Arial"/>
        <family val="2"/>
      </rPr>
      <t>A</t>
    </r>
  </si>
  <si>
    <r>
      <t xml:space="preserve">P5 </t>
    </r>
    <r>
      <rPr>
        <i/>
        <sz val="11"/>
        <color rgb="FFFFFFFF"/>
        <rFont val="Arial"/>
        <family val="2"/>
      </rPr>
      <t>Ed.D or Ph.D</t>
    </r>
  </si>
  <si>
    <r>
      <t xml:space="preserve">P5 </t>
    </r>
    <r>
      <rPr>
        <i/>
        <sz val="11"/>
        <color rgb="FFFFFFFF"/>
        <rFont val="Arial"/>
        <family val="2"/>
      </rPr>
      <t>Ed.D. or Ph.D</t>
    </r>
  </si>
  <si>
    <r>
      <t xml:space="preserve">High School Diploma + one college course in Early Childhood Education </t>
    </r>
    <r>
      <rPr>
        <u/>
        <sz val="11"/>
        <color theme="1"/>
        <rFont val="Arial"/>
        <family val="2"/>
      </rPr>
      <t>or</t>
    </r>
    <r>
      <rPr>
        <sz val="11"/>
        <color theme="1"/>
        <rFont val="Arial"/>
        <family val="2"/>
      </rPr>
      <t xml:space="preserve"> 20 hours of training</t>
    </r>
  </si>
  <si>
    <r>
      <t xml:space="preserve">High School Diploma + Child Development Associate (CDA) credential </t>
    </r>
    <r>
      <rPr>
        <i/>
        <sz val="11"/>
        <color theme="1"/>
        <rFont val="Arial"/>
        <family val="2"/>
      </rPr>
      <t xml:space="preserve">or </t>
    </r>
    <r>
      <rPr>
        <sz val="11"/>
        <color theme="1"/>
        <rFont val="Arial"/>
        <family val="2"/>
      </rPr>
      <t>up to 2 Child Development credits</t>
    </r>
  </si>
  <si>
    <r>
      <t xml:space="preserve">Annual Salary       </t>
    </r>
    <r>
      <rPr>
        <sz val="11"/>
        <rFont val="Arial"/>
        <family val="2"/>
      </rPr>
      <t>(52 weeks)</t>
    </r>
  </si>
  <si>
    <t>Occupation</t>
  </si>
  <si>
    <t>Kindergarten Teacher</t>
  </si>
  <si>
    <t>Median Hourly Wage, 2022</t>
  </si>
  <si>
    <r>
      <t xml:space="preserve">Median Hourly Wage Growth </t>
    </r>
    <r>
      <rPr>
        <sz val="10"/>
        <color theme="0"/>
        <rFont val="Arial"/>
        <family val="2"/>
      </rPr>
      <t>(2005-2022)</t>
    </r>
  </si>
  <si>
    <t>%</t>
  </si>
  <si>
    <t>Lead Teacher (Average of Infant-Toddler and Preschool), Growth in Median Hourly Earnings (2005-2022)</t>
  </si>
  <si>
    <t>Lead Teacher (Average of Infant-Toddler and Preschool), Median Hourly Wage Growth (Indexed to 2005)</t>
  </si>
  <si>
    <t>Job Postings</t>
  </si>
  <si>
    <t>Employer</t>
  </si>
  <si>
    <t>Online Postings</t>
  </si>
  <si>
    <t>Median Posting Duration</t>
  </si>
  <si>
    <t>32 days</t>
  </si>
  <si>
    <t>3B | Assistant Teacher -- Workforce Demographics</t>
  </si>
  <si>
    <t>3C | Assistant Teacher -- Top Comparable Occupations</t>
  </si>
  <si>
    <t>3D | Assistant Teacher -- Employment and Wage Trends</t>
  </si>
  <si>
    <t>3E | Assistant Teacher -- Occupation Flows</t>
  </si>
  <si>
    <t>3F | Assistant Teacher -- Real-time Demand</t>
  </si>
  <si>
    <t>G</t>
  </si>
  <si>
    <t>Commuting Patterns</t>
  </si>
  <si>
    <t>2G | Lead Teacher -- Commuting Patterns</t>
  </si>
  <si>
    <r>
      <t xml:space="preserve">Employment Growth            </t>
    </r>
    <r>
      <rPr>
        <sz val="10"/>
        <color theme="0"/>
        <rFont val="Arial"/>
        <family val="2"/>
      </rPr>
      <t>(2001-2022)</t>
    </r>
  </si>
  <si>
    <t>Lead Teacher, Employment Trends (2001-2022)</t>
  </si>
  <si>
    <t>3G | Assistant Teacher -- Commuting Patterns</t>
  </si>
  <si>
    <t>Top Comparable Roles, Assistant Teacher</t>
  </si>
  <si>
    <t>Assistant Teacher</t>
  </si>
  <si>
    <t>Assistant Teacher, Employment Trends (2001-2022)</t>
  </si>
  <si>
    <t>Assistant Teacher, Employment Growth (Indexed to 2001)</t>
  </si>
  <si>
    <t xml:space="preserve">Difference from Assistant Teacher Wage            </t>
  </si>
  <si>
    <t>Assistant Teacher, Growth in Median Hourly Earnings (2005-2022)</t>
  </si>
  <si>
    <t>Assistant Teacher, Median Hourly Wage Growth (Indexed to 2005)</t>
  </si>
  <si>
    <t>Life, Physical, and Social Science Technicians</t>
  </si>
  <si>
    <t>Teaching Assistants, Postsecondary</t>
  </si>
  <si>
    <t>Software Developers</t>
  </si>
  <si>
    <t>N/A</t>
  </si>
  <si>
    <t>Top Comparable Roles, Aide/Floater</t>
  </si>
  <si>
    <t xml:space="preserve">Difference from Aide/Floater Wage            </t>
  </si>
  <si>
    <t>Aide/Floater</t>
  </si>
  <si>
    <t>Aide/Floater, Employment Trends (2001-2022)</t>
  </si>
  <si>
    <t>Aide/Floater, Employment Growth (Indexed to 2001)</t>
  </si>
  <si>
    <t>Aide/Floater, Growth in Median Hourly Earnings (2005-2022)</t>
  </si>
  <si>
    <t>Aide/Floater, Median Hourly Wage Growth (Indexed to 2005)</t>
  </si>
  <si>
    <t>Waiters and Waitresses</t>
  </si>
  <si>
    <t>Recreation Workers</t>
  </si>
  <si>
    <t>Cashiers</t>
  </si>
  <si>
    <t>Fast Food and Counter Workers</t>
  </si>
  <si>
    <t>Registered Nurses</t>
  </si>
  <si>
    <t>Difference from  Lead Teacher Wage</t>
  </si>
  <si>
    <t>Library Assistant</t>
  </si>
  <si>
    <t>Library Technician</t>
  </si>
  <si>
    <t>Waiter/Waitress</t>
  </si>
  <si>
    <t>Bank Teller</t>
  </si>
  <si>
    <t>Home Health and Personal Care Aide</t>
  </si>
  <si>
    <t>4B | Aide/Floater -- Workforce Demographics</t>
  </si>
  <si>
    <t>4C | Aide/Floater -- Top Comparable Occupations</t>
  </si>
  <si>
    <t>4D | Aide/Floater -- Employment and Wage Trends</t>
  </si>
  <si>
    <t>4E | Aide/Floater -- Occupation Flows</t>
  </si>
  <si>
    <t>4F | Aide/Floater -- Real-time Demand</t>
  </si>
  <si>
    <t>4G | Aide/Floater -- Commuting Patterns</t>
  </si>
  <si>
    <t>Care Group</t>
  </si>
  <si>
    <t>5B | Substitute -- Workforce Demographics</t>
  </si>
  <si>
    <t>5C | Substitute -- Top Comparable Occupations</t>
  </si>
  <si>
    <t>Top Comparable Roles, Substitute</t>
  </si>
  <si>
    <t xml:space="preserve">Difference from Substitute Wage            </t>
  </si>
  <si>
    <t>Teachers and Instructors</t>
  </si>
  <si>
    <t>Coaches and Scouts</t>
  </si>
  <si>
    <t>Middle School Teachers</t>
  </si>
  <si>
    <t xml:space="preserve">  </t>
  </si>
  <si>
    <t>5D | Substitute -- Employment and Wage Trends</t>
  </si>
  <si>
    <t>Substitute, Employment Trends (2001-2022)</t>
  </si>
  <si>
    <t>Substitute, Employment Growth (Indexed to 2001)</t>
  </si>
  <si>
    <t>Substitute, Growth in Median Hourly Earnings (2005-2022)</t>
  </si>
  <si>
    <t>Substitute, Median Hourly Wage Growth (Indexed to 2005)</t>
  </si>
  <si>
    <t>5E | Substitute -- Occupation Flows</t>
  </si>
  <si>
    <t>5F | Substitute -- Real-time Demand</t>
  </si>
  <si>
    <t>5G | Substitute -- Commuting Patterns</t>
  </si>
  <si>
    <t>23 days</t>
  </si>
  <si>
    <t>AA + Apprenticeship</t>
  </si>
  <si>
    <t>Office Clerk</t>
  </si>
  <si>
    <t>Self-Enrichment Teacher</t>
  </si>
  <si>
    <t>Psychiatric Aide</t>
  </si>
  <si>
    <t>Tutor</t>
  </si>
  <si>
    <t>Administrative Assistant</t>
  </si>
  <si>
    <t>Customer Service Representative</t>
  </si>
  <si>
    <t>Methodology</t>
  </si>
  <si>
    <t>21 days</t>
  </si>
  <si>
    <t>40 days</t>
  </si>
  <si>
    <t>Tutors</t>
  </si>
  <si>
    <t>The proposed wage scale benchmarks ECE wages against comparable K-12 roles by setting the Lead Teacher wage on par with the starting salary of a K-12 teacher, which serves as the base wage. Column P lists which wage/role is the base (also highlighted in yellow). If you change the base wage, the formulas in every cell will reflect this change.</t>
  </si>
  <si>
    <t>n/a</t>
  </si>
  <si>
    <t>53 days</t>
  </si>
  <si>
    <t>41 days</t>
  </si>
  <si>
    <t>Typically negotiated through a union contract. However, less than half of School-based teachers are covered by a contract.</t>
  </si>
  <si>
    <t xml:space="preserve">The proposed wage scale benchmarks ECE wages against comparable K-12 roles by setting the Lead Teacher wage on par with the starting salary of a K-12 teacher in Region 9a (adjusted for the standard school schedule), which serves as the base wage for the systemwide wage scale. The base wage for an Assistant Teacher and Substitute stands 25% below the base wage of a Lead Teacher, while the base wage for an Aide/Floater is 50% less than a Lead Teacher. This scaling reflects the accumulation of responsibility, knowledge, and experience that occurs as one transgresses along the ECE career pathway from Aide to Lead Teacher.
The systemwide wage scale is agnostic to setting (school-based, center-based, family or group childcare home). Thus, wages are based on the specific role, professional level/education, and experience an individual has — irrespective of the setting in which they are employed. The base wages shown below increase by 10% for each professional/educational level an individual has obtained above a Child Development Associate (CDA) credential. This method encourages progression, which is strongly linked to quality, and helps account for the fact that licensing requirements vary across settings for these ECE roles. 
ECE professionals supervising infant- and toddler-aged children will receive a 10% increase from the base wage associated with that role supervising preschool-aged children. This wage bump reflects the intense level of supervision required for infants and toddlers compared to preschoolers, a notion which is further reinforced by the provider-to-child ratios set by the state — which become less restrictive as children age.  
To account for longevity, early educators should receive a 2.5% increase for each year of employment. This reflects the average step increase offered to K-12 educators and is equal to the average rate of inflation forecasted in the state over the next 10 years — ensuring wages rise at a rate equal to the cost of living. </t>
  </si>
  <si>
    <t xml:space="preserve">The Systemwide Wage Scales is agnostic to setting and so all functional and foundational level have a proposed wage. We recommend that Region 9a implements a wage scale that is the same across settings and so utilizing a unified "systemwide" wage scale may make messaging more clear to those both within and outside of the field. We recognize that licensing requirements differ between settings (school-based, center-based, family or group childcare home). Most states who have explored wage scales do so similarly, while utilizing a comparison chart to highlight the different requirements based on settings. The wages are still the same across setting based on the specific role and professional level/education experience an individual has. </t>
  </si>
  <si>
    <t>Bachelor’s Degree with at least 18 hours in Early Childhood Education; sometimes requires valid Region 9a teaching certificate</t>
  </si>
  <si>
    <t>Age Distribution, Region 9a, 2022</t>
  </si>
  <si>
    <t>Education, Region 9a, 2022</t>
  </si>
  <si>
    <t>Racial/Ethnic Distribution, Region 9a, 2022</t>
  </si>
  <si>
    <t>Gender Distribution, Region 9a, 2022</t>
  </si>
  <si>
    <t>Lead Teacher, Employment Trends, Region 9a (2001-2022)</t>
  </si>
  <si>
    <t>Lead Teacher, Employment Growth, Region 9a (Indexed to 2001)</t>
  </si>
  <si>
    <t>Lead Teacher, Growth in Median Hourly Earnings, Region 9a (2005-2022)</t>
  </si>
  <si>
    <t>Lead Teacher, Median Hourly Wage Growth, Region 9a (Indexed to 2005)</t>
  </si>
  <si>
    <t>Region 9a</t>
  </si>
  <si>
    <t xml:space="preserve">Region 9a </t>
  </si>
  <si>
    <t>Top Preceeding and Superseding Occupations, Region 9a, 2022</t>
  </si>
  <si>
    <t>Online Ads and Median Wages, Lead Teacher, Region 9a</t>
  </si>
  <si>
    <t>Top Posting Employers, Lead Teacher, Region 9a (Jan. 2022 - Jul. 2023)</t>
  </si>
  <si>
    <t>Assistant Teacher, Employment Trends, Region 9a (2001-2022)</t>
  </si>
  <si>
    <t>Assistant Teacher, Employment Growth, Region 9a (Indexed to 2001)</t>
  </si>
  <si>
    <t>Assistant Teacher, Growth in Median Hourly Earnings, Region 9a (2005-2022)</t>
  </si>
  <si>
    <t>Assistant Teacher, Median Hourly Wage Growth, Region 9a (Indexed to 2005)</t>
  </si>
  <si>
    <t>Top Preceeding and Superseding Occupations, Region 9a</t>
  </si>
  <si>
    <t>Online Ads and Median Wages, Assistant Teacher, Region 9a</t>
  </si>
  <si>
    <t>Top Posting Employers, Assistant Teacher, Region 9a (Jan. 2022 - Jul. 2023)</t>
  </si>
  <si>
    <t>Aide/Floater, Employment Trends, Region 9a (2001-2022)</t>
  </si>
  <si>
    <t>Aide/Floater, Employment Growth, Region 9a (Indexed to 2001)</t>
  </si>
  <si>
    <t>Aide/Floater, Growth in Median Hourly Earnings, Region 9a (2005-2022)</t>
  </si>
  <si>
    <t>Aide/Floater, Median Hourly Wage Growth, Region 9a (Indexed to 2005)</t>
  </si>
  <si>
    <t>Online Ads and Median Wages, Aide/Floater, Region 9a</t>
  </si>
  <si>
    <t>Top Posting Employers, Aide/Floater, Region 9a (Jan. 2022 - Jul. 2023)</t>
  </si>
  <si>
    <t>Substitute, Employment Trends, Region 9a (2001-2022)</t>
  </si>
  <si>
    <t>Substitute, Employment Growth, Region 9a (Indexed to 2001)</t>
  </si>
  <si>
    <t>Substitute, Growth in Median Hourly Earnings, Region 9a (2005-2022)</t>
  </si>
  <si>
    <t>Substitute, Median Hourly Wage Growth, Region 9a (Indexed to 2005)</t>
  </si>
  <si>
    <t>Online Ads and Median Wages, Substitute, Region 9a</t>
  </si>
  <si>
    <t>Top Posting Employers, Substitute, Region 9a (Jan. 2022 - Jul. 2023)</t>
  </si>
  <si>
    <t>Region 9a - Hillsdale, Lenawee, and Monroe Counties</t>
  </si>
  <si>
    <t>Median Hourly rate for Step 1 Teacher Salary ($39,010 a year)</t>
  </si>
  <si>
    <t>Median Hourly rate for Step 1 Teacher Salary ($39,010 a year) + 10%</t>
  </si>
  <si>
    <t>Lenawee Intermediate School District</t>
  </si>
  <si>
    <t>Birth Toddlers &amp; Beyond</t>
  </si>
  <si>
    <t>Plastipak</t>
  </si>
  <si>
    <t>Bedford Child Development Center</t>
  </si>
  <si>
    <t>Monroe County Community College</t>
  </si>
  <si>
    <t>Discover Our World Too</t>
  </si>
  <si>
    <t>Archdiocese Of Detroit</t>
  </si>
  <si>
    <t>Lume Cannabis Co.</t>
  </si>
  <si>
    <t>St John's Learning Center</t>
  </si>
  <si>
    <t>Telamon Corporation</t>
  </si>
  <si>
    <t>38 days</t>
  </si>
  <si>
    <t>31 days</t>
  </si>
  <si>
    <t>22 days</t>
  </si>
  <si>
    <t>52 days</t>
  </si>
  <si>
    <t>34 days</t>
  </si>
  <si>
    <t>Onsted Community Schools</t>
  </si>
  <si>
    <t>Chippewa Valley Schools</t>
  </si>
  <si>
    <t>National Heritage Academies</t>
  </si>
  <si>
    <t>Soliant Health</t>
  </si>
  <si>
    <t>Monroe Public Schools</t>
  </si>
  <si>
    <t>Monroe County Intermediate School District</t>
  </si>
  <si>
    <t>Beginners Learning Center</t>
  </si>
  <si>
    <t>Abc Grow &amp; Learn Children's Center</t>
  </si>
  <si>
    <t>First Student</t>
  </si>
  <si>
    <t>29 days</t>
  </si>
  <si>
    <t>33 days</t>
  </si>
  <si>
    <t>8 days</t>
  </si>
  <si>
    <t>20 days</t>
  </si>
  <si>
    <t>Safe-At-Home</t>
  </si>
  <si>
    <t>Lenawee Christian School</t>
  </si>
  <si>
    <t>Adrian Dominican Sisters</t>
  </si>
  <si>
    <t>Cozy Kids Preschool And Child Care</t>
  </si>
  <si>
    <t>Transportation Dept</t>
  </si>
  <si>
    <t>19 days</t>
  </si>
  <si>
    <t>45 days</t>
  </si>
  <si>
    <t>35 days</t>
  </si>
  <si>
    <t>Edustaff</t>
  </si>
  <si>
    <t>Will Carleton Academy</t>
  </si>
  <si>
    <t>Mason Consolidated Schools</t>
  </si>
  <si>
    <t>Michigan Association Of School Boards</t>
  </si>
  <si>
    <t>Hillsdale Community Schools</t>
  </si>
  <si>
    <t>14 days</t>
  </si>
  <si>
    <t>Number of Occupations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</si>
</sst>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Red]\ \(#,##0\)"/>
    <numFmt numFmtId="166" formatCode="0.0%"/>
    <numFmt numFmtId="167" formatCode="0.0%;[Red]\ \(0.0%\)"/>
    <numFmt numFmtId="168" formatCode="&quot;$&quot;#,##0"/>
  </numFmts>
  <fonts count="39" x14ac:knownFonts="1">
    <font>
      <sz val="11"/>
      <color theme="1"/>
      <name val="Calibri"/>
      <family val="2"/>
      <scheme val="minor"/>
    </font>
    <font>
      <sz val="11"/>
      <color theme="1"/>
      <name val="Calibri"/>
      <family val="2"/>
      <scheme val="minor"/>
    </font>
    <font>
      <b/>
      <sz val="18"/>
      <color theme="0"/>
      <name val="Arial"/>
      <family val="2"/>
    </font>
    <font>
      <sz val="11"/>
      <color theme="1"/>
      <name val="Arial"/>
      <family val="2"/>
    </font>
    <font>
      <u/>
      <sz val="11"/>
      <color theme="10"/>
      <name val="Calibri"/>
      <family val="2"/>
      <scheme val="minor"/>
    </font>
    <font>
      <b/>
      <sz val="16"/>
      <color theme="0"/>
      <name val="Arial"/>
      <family val="2"/>
    </font>
    <font>
      <i/>
      <sz val="11"/>
      <color theme="0" tint="-0.249977111117893"/>
      <name val="Arial"/>
      <family val="2"/>
    </font>
    <font>
      <sz val="11"/>
      <color theme="5" tint="0.59999389629810485"/>
      <name val="Arial"/>
      <family val="2"/>
    </font>
    <font>
      <u/>
      <sz val="11"/>
      <color theme="10"/>
      <name val="Arial"/>
      <family val="2"/>
    </font>
    <font>
      <sz val="11"/>
      <color theme="0"/>
      <name val="Arial"/>
      <family val="2"/>
    </font>
    <font>
      <b/>
      <sz val="14"/>
      <color rgb="FFD45D00"/>
      <name val="Arial"/>
      <family val="2"/>
    </font>
    <font>
      <b/>
      <sz val="11"/>
      <color theme="0"/>
      <name val="Arial"/>
      <family val="2"/>
    </font>
    <font>
      <sz val="10"/>
      <color theme="1"/>
      <name val="Arial"/>
      <family val="2"/>
    </font>
    <font>
      <b/>
      <u/>
      <sz val="11"/>
      <color rgb="FFD45D00"/>
      <name val="Arial"/>
      <family val="2"/>
    </font>
    <font>
      <b/>
      <sz val="14"/>
      <color rgb="FFD45D00"/>
      <name val="Calibri"/>
      <family val="2"/>
      <scheme val="minor"/>
    </font>
    <font>
      <b/>
      <sz val="12"/>
      <color rgb="FFD45D00"/>
      <name val="Arial"/>
      <family val="2"/>
    </font>
    <font>
      <sz val="10"/>
      <color theme="0"/>
      <name val="Arial"/>
      <family val="2"/>
    </font>
    <font>
      <b/>
      <sz val="11"/>
      <color rgb="FFD45D00"/>
      <name val="Arial"/>
      <family val="2"/>
    </font>
    <font>
      <i/>
      <sz val="11"/>
      <color theme="1"/>
      <name val="Arial"/>
      <family val="2"/>
    </font>
    <font>
      <b/>
      <i/>
      <sz val="11"/>
      <color theme="1"/>
      <name val="Arial"/>
      <family val="2"/>
    </font>
    <font>
      <b/>
      <sz val="11"/>
      <name val="Arial"/>
      <family val="2"/>
    </font>
    <font>
      <b/>
      <sz val="11"/>
      <color theme="1"/>
      <name val="Arial"/>
      <family val="2"/>
    </font>
    <font>
      <b/>
      <sz val="10"/>
      <name val="Arial"/>
      <family val="2"/>
    </font>
    <font>
      <sz val="10"/>
      <name val="Arial"/>
      <family val="2"/>
    </font>
    <font>
      <b/>
      <sz val="11"/>
      <color rgb="FFFFFFFF"/>
      <name val="Arial"/>
      <family val="2"/>
    </font>
    <font>
      <i/>
      <sz val="11"/>
      <color rgb="FFFFFFFF"/>
      <name val="Arial"/>
      <family val="2"/>
    </font>
    <font>
      <b/>
      <sz val="9"/>
      <color rgb="FFFFFFFF"/>
      <name val="Arial"/>
      <family val="2"/>
    </font>
    <font>
      <b/>
      <sz val="14"/>
      <color rgb="FF346C88"/>
      <name val="Arial"/>
      <family val="2"/>
    </font>
    <font>
      <b/>
      <u/>
      <sz val="11"/>
      <color theme="2" tint="-0.749992370372631"/>
      <name val="Arial"/>
      <family val="2"/>
    </font>
    <font>
      <b/>
      <sz val="11"/>
      <color rgb="FF000000"/>
      <name val="Arial"/>
      <family val="2"/>
    </font>
    <font>
      <sz val="11"/>
      <color rgb="FF000000"/>
      <name val="Arial"/>
      <family val="2"/>
    </font>
    <font>
      <u/>
      <sz val="11"/>
      <color theme="1"/>
      <name val="Arial"/>
      <family val="2"/>
    </font>
    <font>
      <b/>
      <i/>
      <sz val="11"/>
      <color rgb="FF000000"/>
      <name val="Arial"/>
      <family val="2"/>
    </font>
    <font>
      <sz val="11"/>
      <name val="Arial"/>
      <family val="2"/>
    </font>
    <font>
      <sz val="11"/>
      <color rgb="FFFFFFFF"/>
      <name val="Arial"/>
      <family val="2"/>
    </font>
    <font>
      <b/>
      <i/>
      <sz val="9"/>
      <color rgb="FFFFFFFF"/>
      <name val="Arial"/>
      <family val="2"/>
    </font>
    <font>
      <b/>
      <sz val="10"/>
      <color theme="0"/>
      <name val="Arial"/>
      <family val="2"/>
    </font>
    <font>
      <b/>
      <sz val="16"/>
      <color theme="1"/>
      <name val="Arial"/>
      <family val="2"/>
    </font>
    <font>
      <sz val="12"/>
      <color theme="1"/>
      <name val="Arial"/>
      <family val="2"/>
    </font>
  </fonts>
  <fills count="22">
    <fill>
      <patternFill patternType="none"/>
    </fill>
    <fill>
      <patternFill patternType="gray125"/>
    </fill>
    <fill>
      <patternFill patternType="solid">
        <fgColor rgb="FF003E5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A2AE74"/>
        <bgColor indexed="64"/>
      </patternFill>
    </fill>
    <fill>
      <patternFill patternType="solid">
        <fgColor rgb="FF605677"/>
        <bgColor indexed="64"/>
      </patternFill>
    </fill>
    <fill>
      <patternFill patternType="solid">
        <fgColor theme="5" tint="0.79998168889431442"/>
        <bgColor indexed="64"/>
      </patternFill>
    </fill>
    <fill>
      <patternFill patternType="solid">
        <fgColor rgb="FFDAEEF3"/>
        <bgColor indexed="64"/>
      </patternFill>
    </fill>
    <fill>
      <patternFill patternType="solid">
        <fgColor rgb="FFB4C6E7"/>
        <bgColor indexed="64"/>
      </patternFill>
    </fill>
    <fill>
      <patternFill patternType="solid">
        <fgColor theme="0"/>
        <bgColor indexed="64"/>
      </patternFill>
    </fill>
    <fill>
      <patternFill patternType="solid">
        <fgColor theme="9" tint="0.79998168889431442"/>
        <bgColor indexed="64"/>
      </patternFill>
    </fill>
    <fill>
      <patternFill patternType="solid">
        <fgColor rgb="FF006595"/>
        <bgColor indexed="64"/>
      </patternFill>
    </fill>
    <fill>
      <patternFill patternType="solid">
        <fgColor theme="1"/>
        <bgColor indexed="64"/>
      </patternFill>
    </fill>
    <fill>
      <patternFill patternType="solid">
        <fgColor theme="4" tint="0.39997558519241921"/>
        <bgColor indexed="64"/>
      </patternFill>
    </fill>
    <fill>
      <patternFill patternType="solid">
        <fgColor rgb="FF204354"/>
        <bgColor indexed="64"/>
      </patternFill>
    </fill>
    <fill>
      <patternFill patternType="solid">
        <fgColor rgb="FF346C88"/>
        <bgColor indexed="64"/>
      </patternFill>
    </fill>
    <fill>
      <patternFill patternType="solid">
        <fgColor rgb="FFFFFF00"/>
        <bgColor indexed="64"/>
      </patternFill>
    </fill>
    <fill>
      <patternFill patternType="solid">
        <fgColor theme="4" tint="0.79998168889431442"/>
        <bgColor indexed="64"/>
      </patternFill>
    </fill>
    <fill>
      <patternFill patternType="solid">
        <fgColor rgb="FF5E82A3"/>
        <bgColor indexed="64"/>
      </patternFill>
    </fill>
    <fill>
      <patternFill patternType="solid">
        <fgColor rgb="FF609191"/>
        <bgColor indexed="64"/>
      </patternFill>
    </fill>
    <fill>
      <patternFill patternType="solid">
        <fgColor theme="4" tint="0.59999389629810485"/>
        <bgColor indexed="64"/>
      </patternFill>
    </fill>
  </fills>
  <borders count="80">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rgb="FF006595"/>
      </left>
      <right style="dotted">
        <color rgb="FFFFFFFF"/>
      </right>
      <top style="medium">
        <color rgb="FF006595"/>
      </top>
      <bottom style="medium">
        <color rgb="FF006595"/>
      </bottom>
      <diagonal/>
    </border>
    <border>
      <left/>
      <right style="dotted">
        <color rgb="FFFFFFFF"/>
      </right>
      <top style="medium">
        <color rgb="FF006595"/>
      </top>
      <bottom style="medium">
        <color rgb="FF006595"/>
      </bottom>
      <diagonal/>
    </border>
    <border>
      <left/>
      <right style="medium">
        <color rgb="FF006595"/>
      </right>
      <top style="medium">
        <color rgb="FF006595"/>
      </top>
      <bottom style="medium">
        <color rgb="FF006595"/>
      </bottom>
      <diagonal/>
    </border>
    <border>
      <left style="medium">
        <color rgb="FF006595"/>
      </left>
      <right style="medium">
        <color rgb="FF006595"/>
      </right>
      <top/>
      <bottom style="medium">
        <color rgb="FF006595"/>
      </bottom>
      <diagonal/>
    </border>
    <border>
      <left/>
      <right style="medium">
        <color rgb="FF006595"/>
      </right>
      <top/>
      <bottom style="medium">
        <color rgb="FF006595"/>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rgb="FFA2AE74"/>
      </right>
      <top/>
      <bottom style="thin">
        <color rgb="FFA2AE74"/>
      </bottom>
      <diagonal/>
    </border>
    <border>
      <left/>
      <right/>
      <top/>
      <bottom style="thin">
        <color rgb="FFA2AE74"/>
      </bottom>
      <diagonal/>
    </border>
    <border>
      <left/>
      <right style="medium">
        <color rgb="FFA2AE74"/>
      </right>
      <top style="thin">
        <color rgb="FFA2AE74"/>
      </top>
      <bottom style="thin">
        <color rgb="FFA2AE74"/>
      </bottom>
      <diagonal/>
    </border>
    <border>
      <left/>
      <right/>
      <top style="thin">
        <color rgb="FFA2AE74"/>
      </top>
      <bottom style="thin">
        <color rgb="FFA2AE7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31">
    <xf numFmtId="0" fontId="0" fillId="0" borderId="0" xfId="0"/>
    <xf numFmtId="0" fontId="3" fillId="0" borderId="0" xfId="0" applyFont="1"/>
    <xf numFmtId="0" fontId="3" fillId="3" borderId="0" xfId="0" applyFont="1" applyFill="1" applyAlignment="1">
      <alignment horizontal="center"/>
    </xf>
    <xf numFmtId="0" fontId="8" fillId="0" borderId="0" xfId="2" applyFont="1"/>
    <xf numFmtId="0" fontId="3" fillId="4" borderId="0" xfId="0" applyFont="1" applyFill="1"/>
    <xf numFmtId="0" fontId="3" fillId="4" borderId="0" xfId="0" applyFont="1" applyFill="1" applyAlignment="1">
      <alignment horizontal="center"/>
    </xf>
    <xf numFmtId="0" fontId="8" fillId="0" borderId="0" xfId="2" applyFont="1" applyAlignment="1">
      <alignment vertical="center"/>
    </xf>
    <xf numFmtId="0" fontId="3" fillId="5" borderId="0" xfId="0" applyFont="1" applyFill="1" applyAlignment="1">
      <alignment horizontal="center" vertical="center"/>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0" fillId="0" borderId="0" xfId="0" applyAlignment="1">
      <alignment wrapText="1"/>
    </xf>
    <xf numFmtId="0" fontId="0" fillId="13" borderId="0" xfId="0" applyFill="1"/>
    <xf numFmtId="0" fontId="0" fillId="0" borderId="0" xfId="0" applyAlignment="1">
      <alignment horizontal="center"/>
    </xf>
    <xf numFmtId="0" fontId="2" fillId="0" borderId="0" xfId="0" applyFont="1" applyAlignment="1">
      <alignment horizontal="center"/>
    </xf>
    <xf numFmtId="0" fontId="10" fillId="0" borderId="0" xfId="0" applyFont="1"/>
    <xf numFmtId="0" fontId="13" fillId="0" borderId="0" xfId="0" applyFont="1"/>
    <xf numFmtId="0" fontId="11" fillId="2" borderId="0" xfId="0" applyFont="1" applyFill="1" applyAlignment="1" applyProtection="1">
      <alignment horizontal="center" vertical="center" wrapText="1"/>
      <protection locked="0"/>
    </xf>
    <xf numFmtId="0" fontId="3" fillId="7" borderId="49" xfId="0" applyFont="1" applyFill="1" applyBorder="1" applyAlignment="1" applyProtection="1">
      <alignment horizontal="center" vertical="center"/>
      <protection locked="0"/>
    </xf>
    <xf numFmtId="165" fontId="3" fillId="0" borderId="50" xfId="0" applyNumberFormat="1" applyFont="1" applyBorder="1" applyAlignment="1" applyProtection="1">
      <alignment horizontal="center" vertical="center"/>
      <protection locked="0"/>
    </xf>
    <xf numFmtId="167" fontId="3" fillId="0" borderId="50" xfId="0" applyNumberFormat="1" applyFont="1" applyBorder="1" applyAlignment="1" applyProtection="1">
      <alignment horizontal="center" vertical="center"/>
      <protection locked="0"/>
    </xf>
    <xf numFmtId="0" fontId="3" fillId="7" borderId="51" xfId="0" applyFont="1" applyFill="1" applyBorder="1" applyAlignment="1" applyProtection="1">
      <alignment horizontal="center" vertical="center"/>
      <protection locked="0"/>
    </xf>
    <xf numFmtId="165" fontId="3" fillId="0" borderId="52" xfId="0" applyNumberFormat="1" applyFont="1" applyBorder="1" applyAlignment="1" applyProtection="1">
      <alignment horizontal="center" vertical="center"/>
      <protection locked="0"/>
    </xf>
    <xf numFmtId="167" fontId="3" fillId="0" borderId="52" xfId="0" applyNumberFormat="1" applyFont="1" applyBorder="1" applyAlignment="1" applyProtection="1">
      <alignment horizontal="center" vertical="center"/>
      <protection locked="0"/>
    </xf>
    <xf numFmtId="0" fontId="3" fillId="7" borderId="49" xfId="0" applyFont="1" applyFill="1" applyBorder="1" applyAlignment="1" applyProtection="1">
      <alignment horizontal="left" vertical="center"/>
      <protection locked="0"/>
    </xf>
    <xf numFmtId="0" fontId="3" fillId="7" borderId="51" xfId="0" applyFont="1" applyFill="1" applyBorder="1" applyAlignment="1" applyProtection="1">
      <alignment horizontal="left" vertical="center"/>
      <protection locked="0"/>
    </xf>
    <xf numFmtId="0" fontId="11" fillId="2" borderId="0" xfId="0" applyFont="1" applyFill="1" applyAlignment="1" applyProtection="1">
      <alignment horizontal="left" vertical="center" wrapText="1"/>
      <protection locked="0"/>
    </xf>
    <xf numFmtId="0" fontId="3" fillId="20" borderId="0" xfId="0" applyFont="1" applyFill="1" applyAlignment="1">
      <alignment horizontal="center" vertical="center"/>
    </xf>
    <xf numFmtId="0" fontId="3" fillId="19" borderId="0" xfId="0" applyFont="1" applyFill="1" applyAlignment="1">
      <alignment horizontal="center" vertical="center"/>
    </xf>
    <xf numFmtId="0" fontId="15" fillId="0" borderId="0" xfId="0" applyFont="1"/>
    <xf numFmtId="0" fontId="3" fillId="6" borderId="0" xfId="0" applyFont="1" applyFill="1" applyAlignment="1">
      <alignment horizontal="center" vertical="center"/>
    </xf>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15" fillId="0" borderId="0" xfId="0" applyFont="1" applyAlignment="1" applyProtection="1">
      <alignment vertical="center"/>
      <protection locked="0"/>
    </xf>
    <xf numFmtId="9" fontId="3" fillId="0" borderId="0" xfId="3" applyFont="1"/>
    <xf numFmtId="44" fontId="3" fillId="0" borderId="0" xfId="1" applyFont="1"/>
    <xf numFmtId="0" fontId="9" fillId="2" borderId="0" xfId="0" applyFont="1" applyFill="1" applyAlignment="1">
      <alignment horizontal="center" vertical="center" wrapText="1"/>
    </xf>
    <xf numFmtId="14" fontId="18" fillId="0" borderId="0" xfId="0" applyNumberFormat="1" applyFont="1"/>
    <xf numFmtId="0" fontId="3" fillId="0" borderId="0" xfId="0" applyFont="1" applyAlignment="1">
      <alignment horizontal="center"/>
    </xf>
    <xf numFmtId="0" fontId="3" fillId="0" borderId="0" xfId="0" applyFont="1" applyAlignment="1">
      <alignment wrapText="1"/>
    </xf>
    <xf numFmtId="0" fontId="21" fillId="19" borderId="2" xfId="0" applyFont="1" applyFill="1" applyBorder="1" applyAlignment="1">
      <alignment horizontal="center"/>
    </xf>
    <xf numFmtId="0" fontId="21" fillId="19" borderId="18" xfId="0" applyFont="1" applyFill="1" applyBorder="1" applyAlignment="1">
      <alignment horizontal="center"/>
    </xf>
    <xf numFmtId="0" fontId="21" fillId="19" borderId="3" xfId="0" applyFont="1" applyFill="1" applyBorder="1" applyAlignment="1">
      <alignment horizontal="center"/>
    </xf>
    <xf numFmtId="0" fontId="21" fillId="0" borderId="0" xfId="0" applyFont="1"/>
    <xf numFmtId="0" fontId="26" fillId="2" borderId="69" xfId="0" applyFont="1" applyFill="1" applyBorder="1" applyAlignment="1">
      <alignment horizontal="center" vertical="center" wrapText="1"/>
    </xf>
    <xf numFmtId="164" fontId="3" fillId="0" borderId="0" xfId="0" applyNumberFormat="1" applyFont="1"/>
    <xf numFmtId="0" fontId="3" fillId="7" borderId="24" xfId="0" applyFont="1" applyFill="1" applyBorder="1" applyAlignment="1">
      <alignment vertical="center"/>
    </xf>
    <xf numFmtId="8" fontId="3" fillId="0" borderId="28" xfId="0" applyNumberFormat="1" applyFont="1" applyBorder="1" applyAlignment="1">
      <alignment horizontal="center" vertical="center"/>
    </xf>
    <xf numFmtId="6" fontId="3" fillId="0" borderId="41" xfId="0" applyNumberFormat="1" applyFont="1" applyBorder="1" applyAlignment="1">
      <alignment horizontal="center" vertical="center"/>
    </xf>
    <xf numFmtId="164" fontId="3" fillId="0" borderId="28" xfId="1" applyNumberFormat="1" applyFont="1" applyBorder="1" applyAlignment="1">
      <alignment horizontal="center" vertical="center"/>
    </xf>
    <xf numFmtId="164" fontId="3" fillId="0" borderId="28" xfId="1" quotePrefix="1" applyNumberFormat="1" applyFont="1" applyBorder="1" applyAlignment="1">
      <alignment horizontal="center" vertical="center"/>
    </xf>
    <xf numFmtId="164" fontId="3" fillId="0" borderId="40" xfId="1" quotePrefix="1" applyNumberFormat="1" applyFont="1" applyBorder="1" applyAlignment="1">
      <alignment horizontal="center" vertical="center"/>
    </xf>
    <xf numFmtId="164" fontId="3" fillId="0" borderId="40" xfId="1" applyNumberFormat="1" applyFont="1" applyBorder="1" applyAlignment="1">
      <alignment horizontal="center" vertical="center"/>
    </xf>
    <xf numFmtId="164" fontId="3" fillId="0" borderId="40" xfId="1" applyNumberFormat="1" applyFont="1" applyFill="1" applyBorder="1" applyAlignment="1">
      <alignment horizontal="center" vertical="center"/>
    </xf>
    <xf numFmtId="164" fontId="3" fillId="21" borderId="6" xfId="1" applyNumberFormat="1" applyFont="1" applyFill="1" applyBorder="1" applyAlignment="1">
      <alignment horizontal="center" vertical="center"/>
    </xf>
    <xf numFmtId="0" fontId="3" fillId="7" borderId="24" xfId="0" applyFont="1" applyFill="1" applyBorder="1"/>
    <xf numFmtId="7" fontId="3" fillId="0" borderId="27" xfId="1" applyNumberFormat="1" applyFont="1" applyBorder="1" applyAlignment="1">
      <alignment horizontal="center" vertical="center"/>
    </xf>
    <xf numFmtId="5" fontId="3" fillId="0" borderId="24" xfId="1" applyNumberFormat="1" applyFont="1" applyBorder="1" applyAlignment="1">
      <alignment horizontal="center" vertical="center"/>
    </xf>
    <xf numFmtId="164" fontId="3" fillId="0" borderId="27" xfId="1" applyNumberFormat="1" applyFont="1" applyBorder="1" applyAlignment="1">
      <alignment horizontal="center" vertical="center"/>
    </xf>
    <xf numFmtId="164" fontId="3" fillId="0" borderId="6" xfId="1" applyNumberFormat="1" applyFont="1" applyBorder="1" applyAlignment="1">
      <alignment horizontal="center" vertical="center"/>
    </xf>
    <xf numFmtId="164" fontId="3" fillId="0" borderId="6" xfId="0" applyNumberFormat="1" applyFont="1" applyBorder="1" applyAlignment="1">
      <alignment horizontal="center" vertical="center"/>
    </xf>
    <xf numFmtId="164" fontId="3" fillId="0" borderId="6" xfId="0" applyNumberFormat="1" applyFont="1" applyBorder="1" applyAlignment="1">
      <alignment horizontal="center" vertical="center" wrapText="1"/>
    </xf>
    <xf numFmtId="44" fontId="21" fillId="0" borderId="0" xfId="1" applyFont="1" applyFill="1" applyBorder="1" applyAlignment="1">
      <alignment horizontal="center"/>
    </xf>
    <xf numFmtId="0" fontId="24" fillId="0" borderId="0" xfId="0" applyFont="1" applyAlignment="1">
      <alignment horizontal="center" vertical="center"/>
    </xf>
    <xf numFmtId="44" fontId="3" fillId="0" borderId="47" xfId="1" applyFont="1" applyBorder="1" applyAlignment="1">
      <alignment horizontal="center" vertical="center"/>
    </xf>
    <xf numFmtId="44" fontId="3" fillId="0" borderId="48" xfId="1" applyFont="1" applyBorder="1" applyAlignment="1">
      <alignment horizontal="center" vertical="center"/>
    </xf>
    <xf numFmtId="44" fontId="3" fillId="0" borderId="47" xfId="1" applyFont="1" applyBorder="1" applyAlignment="1">
      <alignment horizontal="center"/>
    </xf>
    <xf numFmtId="44" fontId="3" fillId="0" borderId="48" xfId="1" applyFont="1" applyBorder="1" applyAlignment="1">
      <alignment horizontal="center"/>
    </xf>
    <xf numFmtId="44" fontId="3" fillId="0" borderId="5" xfId="1" applyFont="1" applyBorder="1" applyAlignment="1">
      <alignment horizontal="center"/>
    </xf>
    <xf numFmtId="44" fontId="3" fillId="0" borderId="5" xfId="1" applyFont="1" applyBorder="1" applyAlignment="1">
      <alignment horizontal="center" vertical="center"/>
    </xf>
    <xf numFmtId="44" fontId="3" fillId="0" borderId="0" xfId="1" applyFont="1" applyFill="1" applyBorder="1" applyAlignment="1">
      <alignment horizontal="center" vertical="center"/>
    </xf>
    <xf numFmtId="0" fontId="3" fillId="7" borderId="56" xfId="0" applyFont="1" applyFill="1" applyBorder="1"/>
    <xf numFmtId="164" fontId="3" fillId="0" borderId="0" xfId="0" applyNumberFormat="1" applyFont="1" applyAlignment="1">
      <alignment horizontal="center" vertical="center"/>
    </xf>
    <xf numFmtId="164" fontId="3" fillId="0" borderId="39" xfId="0" applyNumberFormat="1" applyFont="1" applyBorder="1" applyAlignment="1">
      <alignment horizontal="center" vertical="center"/>
    </xf>
    <xf numFmtId="164" fontId="3" fillId="0" borderId="37" xfId="0" applyNumberFormat="1" applyFont="1" applyBorder="1" applyAlignment="1">
      <alignment horizontal="center" vertical="center"/>
    </xf>
    <xf numFmtId="0" fontId="3" fillId="7" borderId="37" xfId="0" applyFont="1" applyFill="1" applyBorder="1"/>
    <xf numFmtId="0" fontId="3" fillId="7" borderId="62" xfId="0" applyFont="1" applyFill="1" applyBorder="1"/>
    <xf numFmtId="164" fontId="3" fillId="0" borderId="64" xfId="0" applyNumberFormat="1" applyFont="1" applyBorder="1" applyAlignment="1">
      <alignment horizontal="center" vertical="center"/>
    </xf>
    <xf numFmtId="164" fontId="3" fillId="0" borderId="19" xfId="0" applyNumberFormat="1" applyFont="1" applyBorder="1" applyAlignment="1">
      <alignment horizontal="center" vertical="center"/>
    </xf>
    <xf numFmtId="164" fontId="3" fillId="0" borderId="62" xfId="0" applyNumberFormat="1" applyFont="1" applyBorder="1" applyAlignment="1">
      <alignment horizontal="center" vertical="center"/>
    </xf>
    <xf numFmtId="44" fontId="3" fillId="0" borderId="0" xfId="1" applyFont="1" applyBorder="1"/>
    <xf numFmtId="7" fontId="3" fillId="0" borderId="0" xfId="1" applyNumberFormat="1" applyFont="1"/>
    <xf numFmtId="164" fontId="3" fillId="0" borderId="0" xfId="0" applyNumberFormat="1" applyFont="1" applyAlignment="1">
      <alignment horizontal="center"/>
    </xf>
    <xf numFmtId="0" fontId="3" fillId="13" borderId="0" xfId="0" applyFont="1" applyFill="1"/>
    <xf numFmtId="0" fontId="9" fillId="0" borderId="0" xfId="0" applyFont="1"/>
    <xf numFmtId="0" fontId="9" fillId="0" borderId="0" xfId="0" applyFont="1" applyAlignment="1">
      <alignment wrapText="1"/>
    </xf>
    <xf numFmtId="0" fontId="27" fillId="0" borderId="0" xfId="0" applyFont="1"/>
    <xf numFmtId="0" fontId="28" fillId="0" borderId="0" xfId="0" applyFont="1"/>
    <xf numFmtId="0" fontId="3" fillId="0" borderId="0" xfId="0" applyFont="1" applyAlignment="1">
      <alignment horizontal="left" wrapText="1"/>
    </xf>
    <xf numFmtId="0" fontId="29" fillId="8" borderId="4" xfId="0" applyFont="1" applyFill="1" applyBorder="1" applyAlignment="1">
      <alignment horizontal="justify" vertical="center"/>
    </xf>
    <xf numFmtId="0" fontId="29" fillId="8" borderId="5" xfId="0" applyFont="1" applyFill="1" applyBorder="1" applyAlignment="1">
      <alignment horizontal="justify" vertical="center"/>
    </xf>
    <xf numFmtId="0" fontId="30" fillId="9" borderId="4" xfId="0" applyFont="1" applyFill="1" applyBorder="1" applyAlignment="1">
      <alignment horizontal="justify" vertical="center" wrapText="1"/>
    </xf>
    <xf numFmtId="0" fontId="30" fillId="0" borderId="5" xfId="0" applyFont="1" applyBorder="1" applyAlignment="1">
      <alignment horizontal="justify" vertical="center"/>
    </xf>
    <xf numFmtId="0" fontId="21" fillId="11" borderId="0" xfId="0" applyFont="1" applyFill="1"/>
    <xf numFmtId="0" fontId="29" fillId="11" borderId="0" xfId="0" applyFont="1" applyFill="1" applyAlignment="1">
      <alignment vertical="center"/>
    </xf>
    <xf numFmtId="0" fontId="3" fillId="0" borderId="6" xfId="0" applyFont="1" applyBorder="1" applyAlignment="1">
      <alignment vertical="center"/>
    </xf>
    <xf numFmtId="0" fontId="3" fillId="0" borderId="6" xfId="0" applyFont="1" applyBorder="1"/>
    <xf numFmtId="0" fontId="3" fillId="0" borderId="0" xfId="0" applyFont="1" applyAlignment="1">
      <alignment vertical="center"/>
    </xf>
    <xf numFmtId="0" fontId="24" fillId="12" borderId="7" xfId="0" applyFont="1" applyFill="1" applyBorder="1" applyAlignment="1">
      <alignment vertical="center" wrapText="1"/>
    </xf>
    <xf numFmtId="0" fontId="24" fillId="12" borderId="8" xfId="0" applyFont="1" applyFill="1" applyBorder="1" applyAlignment="1">
      <alignment vertical="center" wrapText="1"/>
    </xf>
    <xf numFmtId="0" fontId="24" fillId="12" borderId="9" xfId="0" applyFont="1" applyFill="1" applyBorder="1" applyAlignment="1">
      <alignment vertical="center" wrapText="1"/>
    </xf>
    <xf numFmtId="0" fontId="29" fillId="8" borderId="10" xfId="0" applyFont="1" applyFill="1" applyBorder="1" applyAlignment="1">
      <alignment vertical="center" wrapText="1"/>
    </xf>
    <xf numFmtId="0" fontId="3" fillId="0" borderId="11" xfId="0" applyFont="1" applyBorder="1" applyAlignment="1">
      <alignment vertical="center" wrapText="1"/>
    </xf>
    <xf numFmtId="0" fontId="32" fillId="8" borderId="10" xfId="0" applyFont="1" applyFill="1" applyBorder="1" applyAlignment="1">
      <alignment vertical="center" wrapText="1"/>
    </xf>
    <xf numFmtId="0" fontId="21" fillId="13" borderId="15" xfId="0" applyFont="1" applyFill="1" applyBorder="1" applyAlignment="1">
      <alignment horizontal="center"/>
    </xf>
    <xf numFmtId="0" fontId="24" fillId="15" borderId="17" xfId="0" applyFont="1" applyFill="1" applyBorder="1" applyAlignment="1">
      <alignment horizontal="center" vertical="center" wrapText="1"/>
    </xf>
    <xf numFmtId="0" fontId="21" fillId="13" borderId="0" xfId="0" applyFont="1" applyFill="1" applyAlignment="1">
      <alignment horizontal="center"/>
    </xf>
    <xf numFmtId="0" fontId="24" fillId="13" borderId="1" xfId="0" applyFont="1" applyFill="1" applyBorder="1" applyAlignment="1">
      <alignment horizontal="right" vertical="center" wrapText="1"/>
    </xf>
    <xf numFmtId="0" fontId="35" fillId="15" borderId="40" xfId="0" applyFont="1" applyFill="1" applyBorder="1" applyAlignment="1">
      <alignment horizontal="center" vertical="center" wrapText="1"/>
    </xf>
    <xf numFmtId="0" fontId="24" fillId="13" borderId="0" xfId="0" applyFont="1" applyFill="1" applyAlignment="1">
      <alignment horizontal="right" vertical="center" wrapText="1"/>
    </xf>
    <xf numFmtId="0" fontId="3" fillId="7" borderId="23" xfId="0" applyFont="1" applyFill="1" applyBorder="1" applyAlignment="1">
      <alignment vertical="center"/>
    </xf>
    <xf numFmtId="8" fontId="3" fillId="0" borderId="22" xfId="0" applyNumberFormat="1" applyFont="1" applyBorder="1" applyAlignment="1">
      <alignment horizontal="center" vertical="center"/>
    </xf>
    <xf numFmtId="6" fontId="3" fillId="0" borderId="24" xfId="0" applyNumberFormat="1" applyFont="1" applyBorder="1" applyAlignment="1">
      <alignment horizontal="center" vertical="center"/>
    </xf>
    <xf numFmtId="168" fontId="3" fillId="0" borderId="24" xfId="1" applyNumberFormat="1" applyFont="1" applyBorder="1" applyAlignment="1">
      <alignment horizontal="center" vertical="center"/>
    </xf>
    <xf numFmtId="164" fontId="3" fillId="0" borderId="27" xfId="1" quotePrefix="1" applyNumberFormat="1" applyFont="1" applyBorder="1" applyAlignment="1">
      <alignment horizontal="center" vertical="center"/>
    </xf>
    <xf numFmtId="164" fontId="3" fillId="0" borderId="6" xfId="1" applyNumberFormat="1" applyFont="1" applyFill="1" applyBorder="1" applyAlignment="1">
      <alignment horizontal="center" vertical="center"/>
    </xf>
    <xf numFmtId="164" fontId="3" fillId="0" borderId="24" xfId="1" applyNumberFormat="1" applyFont="1" applyBorder="1" applyAlignment="1">
      <alignment horizontal="center" vertical="center"/>
    </xf>
    <xf numFmtId="0" fontId="18" fillId="0" borderId="26" xfId="0" applyFont="1" applyBorder="1" applyAlignment="1">
      <alignment horizontal="right"/>
    </xf>
    <xf numFmtId="0" fontId="18" fillId="0" borderId="26" xfId="0" applyFont="1" applyBorder="1" applyAlignment="1">
      <alignment horizontal="right" wrapText="1"/>
    </xf>
    <xf numFmtId="44" fontId="3" fillId="13" borderId="27" xfId="1" applyFont="1" applyFill="1" applyBorder="1"/>
    <xf numFmtId="44" fontId="3" fillId="13" borderId="28" xfId="1" applyFont="1" applyFill="1" applyBorder="1"/>
    <xf numFmtId="164" fontId="3" fillId="0" borderId="6" xfId="1" quotePrefix="1" applyNumberFormat="1" applyFont="1" applyBorder="1" applyAlignment="1">
      <alignment horizontal="center" vertical="center"/>
    </xf>
    <xf numFmtId="164" fontId="3" fillId="0" borderId="24" xfId="1" quotePrefix="1" applyNumberFormat="1" applyFont="1" applyBorder="1" applyAlignment="1">
      <alignment horizontal="center" vertical="center"/>
    </xf>
    <xf numFmtId="0" fontId="3" fillId="13" borderId="16" xfId="0" applyFont="1" applyFill="1" applyBorder="1" applyAlignment="1">
      <alignment vertical="center"/>
    </xf>
    <xf numFmtId="8" fontId="3" fillId="13" borderId="29" xfId="0" applyNumberFormat="1" applyFont="1" applyFill="1" applyBorder="1" applyAlignment="1">
      <alignment horizontal="center" vertical="center"/>
    </xf>
    <xf numFmtId="8" fontId="3" fillId="13" borderId="20" xfId="0" applyNumberFormat="1" applyFont="1" applyFill="1" applyBorder="1" applyAlignment="1">
      <alignment horizontal="center" vertical="center"/>
    </xf>
    <xf numFmtId="44" fontId="3" fillId="13" borderId="30" xfId="1" applyFont="1" applyFill="1" applyBorder="1"/>
    <xf numFmtId="44" fontId="3" fillId="13" borderId="21" xfId="1" applyFont="1" applyFill="1" applyBorder="1"/>
    <xf numFmtId="44" fontId="3" fillId="13" borderId="1" xfId="1" applyFont="1" applyFill="1" applyBorder="1"/>
    <xf numFmtId="44" fontId="3" fillId="13" borderId="31" xfId="1" applyFont="1" applyFill="1" applyBorder="1"/>
    <xf numFmtId="44" fontId="3" fillId="13" borderId="32" xfId="1" applyFont="1" applyFill="1" applyBorder="1"/>
    <xf numFmtId="44" fontId="3" fillId="13" borderId="24" xfId="1" applyFont="1" applyFill="1" applyBorder="1" applyAlignment="1">
      <alignment wrapText="1"/>
    </xf>
    <xf numFmtId="0" fontId="21" fillId="14" borderId="2" xfId="0" applyFont="1" applyFill="1" applyBorder="1" applyAlignment="1">
      <alignment horizontal="center"/>
    </xf>
    <xf numFmtId="0" fontId="21" fillId="14" borderId="18" xfId="0" applyFont="1" applyFill="1" applyBorder="1" applyAlignment="1">
      <alignment horizontal="center"/>
    </xf>
    <xf numFmtId="0" fontId="24" fillId="13" borderId="27" xfId="0" applyFont="1" applyFill="1" applyBorder="1" applyAlignment="1">
      <alignment horizontal="right" vertical="center" wrapText="1"/>
    </xf>
    <xf numFmtId="164" fontId="3" fillId="17" borderId="27" xfId="1" applyNumberFormat="1" applyFont="1" applyFill="1" applyBorder="1" applyAlignment="1">
      <alignment horizontal="center" vertical="center"/>
    </xf>
    <xf numFmtId="0" fontId="18" fillId="17" borderId="26" xfId="0" applyFont="1" applyFill="1" applyBorder="1" applyAlignment="1">
      <alignment horizontal="right" wrapText="1"/>
    </xf>
    <xf numFmtId="164" fontId="3" fillId="0" borderId="22" xfId="1" applyNumberFormat="1" applyFont="1" applyBorder="1" applyAlignment="1">
      <alignment horizontal="center" vertical="center"/>
    </xf>
    <xf numFmtId="0" fontId="18" fillId="0" borderId="0" xfId="0" applyFont="1" applyAlignment="1">
      <alignment vertical="center"/>
    </xf>
    <xf numFmtId="168" fontId="3" fillId="0" borderId="0" xfId="0" applyNumberFormat="1" applyFont="1"/>
    <xf numFmtId="5" fontId="3" fillId="0" borderId="41" xfId="1" applyNumberFormat="1" applyFont="1" applyBorder="1" applyAlignment="1">
      <alignment horizontal="center" vertical="center"/>
    </xf>
    <xf numFmtId="0" fontId="3" fillId="0" borderId="0" xfId="0" applyFont="1" applyProtection="1">
      <protection locked="0"/>
    </xf>
    <xf numFmtId="0" fontId="3" fillId="7" borderId="0" xfId="0" applyFont="1" applyFill="1" applyProtection="1">
      <protection locked="0"/>
    </xf>
    <xf numFmtId="165" fontId="3" fillId="0" borderId="0" xfId="0" applyNumberFormat="1" applyFont="1" applyAlignment="1" applyProtection="1">
      <alignment horizontal="right" vertical="center"/>
      <protection locked="0"/>
    </xf>
    <xf numFmtId="165" fontId="3" fillId="0" borderId="0" xfId="0" applyNumberFormat="1" applyFont="1" applyProtection="1">
      <protection locked="0"/>
    </xf>
    <xf numFmtId="3" fontId="3" fillId="0" borderId="0" xfId="0" applyNumberFormat="1" applyFont="1" applyProtection="1">
      <protection locked="0"/>
    </xf>
    <xf numFmtId="166" fontId="3" fillId="0" borderId="0" xfId="3" applyNumberFormat="1" applyFont="1" applyAlignment="1" applyProtection="1">
      <alignment horizontal="right" vertical="center"/>
      <protection locked="0"/>
    </xf>
    <xf numFmtId="166" fontId="3" fillId="0" borderId="0" xfId="3" applyNumberFormat="1" applyFont="1" applyProtection="1">
      <protection locked="0"/>
    </xf>
    <xf numFmtId="0" fontId="15" fillId="0" borderId="0" xfId="0" applyFont="1" applyProtection="1">
      <protection locked="0"/>
    </xf>
    <xf numFmtId="164" fontId="3" fillId="0" borderId="0" xfId="0" applyNumberFormat="1" applyFont="1" applyAlignment="1" applyProtection="1">
      <alignment horizontal="right" vertical="center"/>
      <protection locked="0"/>
    </xf>
    <xf numFmtId="7" fontId="3" fillId="0" borderId="0" xfId="0" applyNumberFormat="1" applyFont="1" applyAlignment="1" applyProtection="1">
      <alignment horizontal="right" vertical="center"/>
      <protection locked="0"/>
    </xf>
    <xf numFmtId="164" fontId="3" fillId="0" borderId="0" xfId="0" applyNumberFormat="1" applyFont="1" applyProtection="1">
      <protection locked="0"/>
    </xf>
    <xf numFmtId="7" fontId="3" fillId="0" borderId="0" xfId="0" applyNumberFormat="1" applyFont="1" applyProtection="1">
      <protection locked="0"/>
    </xf>
    <xf numFmtId="0" fontId="9" fillId="2" borderId="0" xfId="0" applyFont="1" applyFill="1" applyAlignment="1">
      <alignment horizontal="left"/>
    </xf>
    <xf numFmtId="0" fontId="9" fillId="2" borderId="37" xfId="0" applyFont="1" applyFill="1" applyBorder="1" applyAlignment="1">
      <alignment horizontal="center"/>
    </xf>
    <xf numFmtId="0" fontId="9" fillId="2" borderId="0" xfId="0" applyFont="1" applyFill="1" applyAlignment="1">
      <alignment horizontal="center"/>
    </xf>
    <xf numFmtId="166" fontId="3" fillId="0" borderId="37" xfId="3" applyNumberFormat="1" applyFont="1" applyBorder="1"/>
    <xf numFmtId="166" fontId="3" fillId="0" borderId="0" xfId="3" applyNumberFormat="1" applyFont="1"/>
    <xf numFmtId="3" fontId="3" fillId="0" borderId="0" xfId="0" applyNumberFormat="1" applyFont="1"/>
    <xf numFmtId="17" fontId="3" fillId="0" borderId="0" xfId="0" applyNumberFormat="1" applyFont="1"/>
    <xf numFmtId="7" fontId="3" fillId="0" borderId="0" xfId="0" applyNumberFormat="1" applyFont="1"/>
    <xf numFmtId="164" fontId="3" fillId="0" borderId="71" xfId="1" applyNumberFormat="1" applyFont="1" applyBorder="1" applyAlignment="1">
      <alignment horizontal="center" vertical="center"/>
    </xf>
    <xf numFmtId="0" fontId="36" fillId="2" borderId="0" xfId="0" applyFont="1" applyFill="1" applyAlignment="1">
      <alignment horizontal="center" vertical="center" wrapText="1"/>
    </xf>
    <xf numFmtId="9" fontId="3" fillId="0" borderId="0" xfId="3" applyFont="1" applyBorder="1" applyAlignment="1">
      <alignment horizontal="center" vertical="center"/>
    </xf>
    <xf numFmtId="0" fontId="3" fillId="7" borderId="72" xfId="0" applyFont="1" applyFill="1" applyBorder="1" applyProtection="1">
      <protection locked="0"/>
    </xf>
    <xf numFmtId="165" fontId="3" fillId="0" borderId="72" xfId="0" applyNumberFormat="1" applyFont="1" applyBorder="1" applyAlignment="1" applyProtection="1">
      <alignment horizontal="right" vertical="center"/>
      <protection locked="0"/>
    </xf>
    <xf numFmtId="166" fontId="3" fillId="0" borderId="72" xfId="3" applyNumberFormat="1" applyFont="1" applyBorder="1" applyAlignment="1" applyProtection="1">
      <alignment horizontal="right" vertical="center"/>
      <protection locked="0"/>
    </xf>
    <xf numFmtId="164" fontId="3" fillId="0" borderId="72" xfId="0" applyNumberFormat="1" applyFont="1" applyBorder="1" applyAlignment="1" applyProtection="1">
      <alignment horizontal="right" vertical="center"/>
      <protection locked="0"/>
    </xf>
    <xf numFmtId="7" fontId="3" fillId="0" borderId="72" xfId="0" applyNumberFormat="1" applyFont="1" applyBorder="1" applyAlignment="1" applyProtection="1">
      <alignment horizontal="right" vertical="center"/>
      <protection locked="0"/>
    </xf>
    <xf numFmtId="166" fontId="3" fillId="0" borderId="0" xfId="3" applyNumberFormat="1" applyFont="1" applyBorder="1" applyAlignment="1" applyProtection="1">
      <alignment horizontal="right" vertical="center"/>
      <protection locked="0"/>
    </xf>
    <xf numFmtId="0" fontId="37" fillId="0" borderId="0" xfId="0" applyFont="1" applyAlignment="1">
      <alignment horizontal="center"/>
    </xf>
    <xf numFmtId="9" fontId="3" fillId="0" borderId="0" xfId="3" applyFont="1" applyFill="1" applyBorder="1" applyAlignment="1">
      <alignment horizontal="center" vertical="center"/>
    </xf>
    <xf numFmtId="9" fontId="3" fillId="0" borderId="1" xfId="3" applyFont="1" applyFill="1" applyBorder="1" applyAlignment="1">
      <alignment horizontal="center" vertical="center"/>
    </xf>
    <xf numFmtId="3" fontId="3" fillId="0" borderId="0" xfId="3" applyNumberFormat="1" applyFont="1" applyFill="1" applyBorder="1" applyAlignment="1">
      <alignment horizontal="center" vertical="center"/>
    </xf>
    <xf numFmtId="164" fontId="3" fillId="0" borderId="0" xfId="3" applyNumberFormat="1" applyFont="1" applyBorder="1" applyAlignment="1">
      <alignment horizontal="center" vertical="center"/>
    </xf>
    <xf numFmtId="164" fontId="3" fillId="0" borderId="0" xfId="3" applyNumberFormat="1" applyFont="1" applyFill="1" applyBorder="1" applyAlignment="1">
      <alignment horizontal="center" vertical="center"/>
    </xf>
    <xf numFmtId="9" fontId="3" fillId="0" borderId="37" xfId="3" applyFont="1" applyBorder="1" applyAlignment="1">
      <alignment horizontal="center" vertical="center"/>
    </xf>
    <xf numFmtId="0" fontId="3" fillId="7" borderId="39" xfId="0" applyFont="1" applyFill="1" applyBorder="1" applyAlignment="1">
      <alignment vertical="center"/>
    </xf>
    <xf numFmtId="0" fontId="3" fillId="7" borderId="47" xfId="0" applyFont="1" applyFill="1" applyBorder="1" applyAlignment="1">
      <alignment vertical="center"/>
    </xf>
    <xf numFmtId="9" fontId="3" fillId="0" borderId="48" xfId="3" applyFont="1" applyBorder="1" applyAlignment="1">
      <alignment horizontal="center" vertical="center"/>
    </xf>
    <xf numFmtId="3" fontId="3" fillId="0" borderId="48" xfId="3" applyNumberFormat="1" applyFont="1" applyFill="1" applyBorder="1" applyAlignment="1">
      <alignment horizontal="center" vertical="center"/>
    </xf>
    <xf numFmtId="9" fontId="3" fillId="0" borderId="73" xfId="3" applyFont="1" applyFill="1" applyBorder="1" applyAlignment="1">
      <alignment horizontal="center" vertical="center"/>
    </xf>
    <xf numFmtId="164" fontId="3" fillId="0" borderId="48" xfId="3" applyNumberFormat="1" applyFont="1" applyBorder="1" applyAlignment="1">
      <alignment horizontal="center" vertical="center"/>
    </xf>
    <xf numFmtId="9" fontId="3" fillId="0" borderId="5" xfId="3" applyFont="1" applyBorder="1" applyAlignment="1">
      <alignment horizontal="center" vertical="center"/>
    </xf>
    <xf numFmtId="7" fontId="3" fillId="0" borderId="66" xfId="1" applyNumberFormat="1" applyFont="1" applyBorder="1" applyAlignment="1">
      <alignment horizontal="center" vertical="center"/>
    </xf>
    <xf numFmtId="7" fontId="3" fillId="0" borderId="67" xfId="1" applyNumberFormat="1" applyFont="1" applyBorder="1" applyAlignment="1">
      <alignment horizontal="center" vertical="center"/>
    </xf>
    <xf numFmtId="7" fontId="3" fillId="11" borderId="54" xfId="1" applyNumberFormat="1" applyFont="1" applyFill="1" applyBorder="1" applyAlignment="1">
      <alignment horizontal="center" vertical="center"/>
    </xf>
    <xf numFmtId="7" fontId="3" fillId="11" borderId="68" xfId="1" applyNumberFormat="1" applyFont="1" applyFill="1" applyBorder="1" applyAlignment="1">
      <alignment horizontal="center" vertical="center"/>
    </xf>
    <xf numFmtId="0" fontId="9" fillId="2" borderId="0" xfId="0" applyFont="1" applyFill="1" applyProtection="1">
      <protection locked="0"/>
    </xf>
    <xf numFmtId="0" fontId="9" fillId="2" borderId="0" xfId="0" applyFont="1" applyFill="1" applyAlignment="1" applyProtection="1">
      <alignment horizontal="center" vertical="center" wrapText="1"/>
      <protection locked="0"/>
    </xf>
    <xf numFmtId="0" fontId="9" fillId="2" borderId="0" xfId="0" applyFont="1" applyFill="1" applyAlignment="1">
      <alignment vertical="center"/>
    </xf>
    <xf numFmtId="0" fontId="9" fillId="2" borderId="0" xfId="0" applyFont="1" applyFill="1" applyAlignment="1">
      <alignment vertical="center" wrapText="1"/>
    </xf>
    <xf numFmtId="0" fontId="17" fillId="0" borderId="0" xfId="0" applyFont="1"/>
    <xf numFmtId="3" fontId="3" fillId="0" borderId="0" xfId="4" applyNumberFormat="1" applyFont="1"/>
    <xf numFmtId="0" fontId="3" fillId="7" borderId="74" xfId="0" applyFont="1" applyFill="1" applyBorder="1" applyAlignment="1">
      <alignment vertical="center"/>
    </xf>
    <xf numFmtId="9" fontId="3" fillId="0" borderId="75" xfId="3" applyFont="1" applyBorder="1" applyAlignment="1">
      <alignment horizontal="center" vertical="center"/>
    </xf>
    <xf numFmtId="7" fontId="3" fillId="0" borderId="76" xfId="1" applyNumberFormat="1" applyFont="1" applyBorder="1" applyAlignment="1">
      <alignment horizontal="center" vertical="center"/>
    </xf>
    <xf numFmtId="7" fontId="3" fillId="0" borderId="77" xfId="1" applyNumberFormat="1" applyFont="1" applyBorder="1" applyAlignment="1">
      <alignment horizontal="center" vertical="center"/>
    </xf>
    <xf numFmtId="3" fontId="3" fillId="0" borderId="75" xfId="3" applyNumberFormat="1" applyFont="1" applyBorder="1" applyAlignment="1">
      <alignment horizontal="center" vertical="center"/>
    </xf>
    <xf numFmtId="9" fontId="3" fillId="0" borderId="78" xfId="3" applyFont="1" applyBorder="1" applyAlignment="1">
      <alignment horizontal="center" vertical="center"/>
    </xf>
    <xf numFmtId="164" fontId="3" fillId="0" borderId="75" xfId="3" applyNumberFormat="1" applyFont="1" applyBorder="1" applyAlignment="1">
      <alignment horizontal="center" vertical="center"/>
    </xf>
    <xf numFmtId="9" fontId="3" fillId="0" borderId="79" xfId="3" applyFont="1" applyBorder="1" applyAlignment="1">
      <alignment horizontal="center" vertical="center"/>
    </xf>
    <xf numFmtId="0" fontId="3" fillId="0" borderId="0" xfId="0" applyFont="1" applyAlignment="1">
      <alignment horizontal="right"/>
    </xf>
    <xf numFmtId="8" fontId="3" fillId="11" borderId="54" xfId="1" applyNumberFormat="1" applyFont="1" applyFill="1" applyBorder="1" applyAlignment="1">
      <alignment horizontal="center" vertical="center"/>
    </xf>
    <xf numFmtId="8" fontId="3" fillId="11" borderId="68" xfId="1" applyNumberFormat="1" applyFont="1" applyFill="1" applyBorder="1" applyAlignment="1">
      <alignment horizontal="center" vertical="center"/>
    </xf>
    <xf numFmtId="0" fontId="21" fillId="14" borderId="3" xfId="0" applyFont="1" applyFill="1" applyBorder="1" applyAlignment="1">
      <alignment horizontal="center"/>
    </xf>
    <xf numFmtId="0" fontId="35" fillId="2" borderId="40" xfId="0" applyFont="1" applyFill="1" applyBorder="1" applyAlignment="1">
      <alignment horizontal="center" vertical="center" wrapText="1"/>
    </xf>
    <xf numFmtId="0" fontId="35" fillId="2" borderId="69" xfId="0" applyFont="1" applyFill="1" applyBorder="1" applyAlignment="1">
      <alignment horizontal="center" vertical="center" wrapText="1"/>
    </xf>
    <xf numFmtId="164" fontId="3" fillId="0" borderId="0" xfId="1" applyNumberFormat="1" applyFont="1"/>
    <xf numFmtId="8" fontId="33" fillId="11" borderId="54" xfId="1" applyNumberFormat="1" applyFont="1" applyFill="1" applyBorder="1" applyAlignment="1">
      <alignment horizontal="center" vertical="center"/>
    </xf>
    <xf numFmtId="0" fontId="21" fillId="19" borderId="18" xfId="0" applyFont="1" applyFill="1" applyBorder="1" applyAlignment="1">
      <alignment horizontal="center" vertical="center"/>
    </xf>
    <xf numFmtId="0" fontId="21" fillId="19" borderId="2" xfId="0" applyFont="1" applyFill="1" applyBorder="1" applyAlignment="1">
      <alignment horizontal="center" vertical="center"/>
    </xf>
    <xf numFmtId="0" fontId="21" fillId="19" borderId="3" xfId="0" applyFont="1" applyFill="1" applyBorder="1" applyAlignment="1">
      <alignment horizontal="center" vertical="center"/>
    </xf>
    <xf numFmtId="44" fontId="0" fillId="0" borderId="0" xfId="1" applyFont="1"/>
    <xf numFmtId="164" fontId="0" fillId="0" borderId="0" xfId="0" applyNumberFormat="1"/>
    <xf numFmtId="164" fontId="0" fillId="0" borderId="0" xfId="1" applyNumberFormat="1" applyFont="1"/>
    <xf numFmtId="7" fontId="33" fillId="11" borderId="54" xfId="1" applyNumberFormat="1" applyFont="1" applyFill="1" applyBorder="1" applyAlignment="1">
      <alignment horizontal="center" vertical="center"/>
    </xf>
    <xf numFmtId="7" fontId="3" fillId="0" borderId="0" xfId="1" applyNumberFormat="1" applyFont="1" applyAlignment="1">
      <alignment horizontal="right"/>
    </xf>
    <xf numFmtId="7" fontId="3" fillId="0" borderId="0" xfId="0" applyNumberFormat="1" applyFont="1" applyAlignment="1" applyProtection="1">
      <alignment vertical="center"/>
      <protection locked="0"/>
    </xf>
    <xf numFmtId="9" fontId="0" fillId="0" borderId="0" xfId="3" applyFont="1"/>
    <xf numFmtId="7" fontId="0" fillId="0" borderId="0" xfId="0" applyNumberFormat="1"/>
    <xf numFmtId="0" fontId="38" fillId="0" borderId="0" xfId="0" applyFont="1"/>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5" fillId="2" borderId="0" xfId="0" applyFont="1" applyFill="1" applyAlignment="1">
      <alignment horizontal="center"/>
    </xf>
    <xf numFmtId="17" fontId="6" fillId="2" borderId="0" xfId="0" quotePrefix="1" applyNumberFormat="1" applyFont="1" applyFill="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xf>
    <xf numFmtId="0" fontId="7" fillId="2" borderId="0" xfId="0" applyFont="1" applyFill="1" applyAlignment="1">
      <alignment horizontal="center" vertical="center"/>
    </xf>
    <xf numFmtId="0" fontId="3" fillId="3" borderId="0" xfId="0" applyFont="1" applyFill="1" applyAlignment="1">
      <alignment horizontal="center" vertical="center" wrapText="1"/>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34" fillId="15" borderId="56" xfId="0" applyFont="1" applyFill="1" applyBorder="1" applyAlignment="1">
      <alignment horizontal="center" vertical="center" wrapText="1"/>
    </xf>
    <xf numFmtId="0" fontId="34" fillId="15" borderId="62" xfId="0" applyFont="1" applyFill="1" applyBorder="1" applyAlignment="1">
      <alignment horizontal="center" vertical="center" wrapText="1"/>
    </xf>
    <xf numFmtId="0" fontId="21" fillId="19" borderId="18" xfId="0" applyFont="1" applyFill="1" applyBorder="1" applyAlignment="1">
      <alignment horizontal="center"/>
    </xf>
    <xf numFmtId="0" fontId="19" fillId="0" borderId="57" xfId="0" applyFont="1" applyBorder="1" applyAlignment="1">
      <alignment horizontal="left" vertical="center"/>
    </xf>
    <xf numFmtId="0" fontId="19" fillId="0" borderId="53" xfId="0" applyFont="1" applyBorder="1" applyAlignment="1">
      <alignment horizontal="left" vertical="center"/>
    </xf>
    <xf numFmtId="0" fontId="19" fillId="0" borderId="58" xfId="0" applyFont="1" applyBorder="1" applyAlignment="1">
      <alignment horizontal="left" vertical="center"/>
    </xf>
    <xf numFmtId="0" fontId="20" fillId="5" borderId="33"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59" xfId="0" applyFont="1" applyFill="1" applyBorder="1" applyAlignment="1">
      <alignment horizontal="center" vertical="center" wrapText="1"/>
    </xf>
    <xf numFmtId="0" fontId="20" fillId="5" borderId="54" xfId="0" applyFont="1" applyFill="1" applyBorder="1" applyAlignment="1">
      <alignment horizontal="center" vertical="center" wrapText="1"/>
    </xf>
    <xf numFmtId="0" fontId="20" fillId="5" borderId="41" xfId="0" applyFont="1" applyFill="1" applyBorder="1" applyAlignment="1">
      <alignment horizontal="center" vertical="center" wrapText="1"/>
    </xf>
    <xf numFmtId="0" fontId="24" fillId="16" borderId="66" xfId="0" applyFont="1" applyFill="1" applyBorder="1" applyAlignment="1">
      <alignment horizontal="center" vertical="center" wrapText="1"/>
    </xf>
    <xf numFmtId="0" fontId="24" fillId="16" borderId="61" xfId="0" applyFont="1" applyFill="1" applyBorder="1" applyAlignment="1">
      <alignment horizontal="center" vertical="center" wrapText="1"/>
    </xf>
    <xf numFmtId="0" fontId="24" fillId="16" borderId="31" xfId="0" applyFont="1" applyFill="1" applyBorder="1" applyAlignment="1">
      <alignment horizontal="center" vertical="center" wrapText="1"/>
    </xf>
    <xf numFmtId="0" fontId="24" fillId="16" borderId="40" xfId="0" applyFont="1" applyFill="1" applyBorder="1" applyAlignment="1">
      <alignment horizontal="center" vertical="center" wrapText="1"/>
    </xf>
    <xf numFmtId="0" fontId="20" fillId="20" borderId="65" xfId="0" applyFont="1" applyFill="1" applyBorder="1" applyAlignment="1">
      <alignment horizontal="center" vertical="center" wrapText="1"/>
    </xf>
    <xf numFmtId="0" fontId="20" fillId="20" borderId="66" xfId="0" applyFont="1" applyFill="1" applyBorder="1" applyAlignment="1">
      <alignment horizontal="center" vertical="center" wrapText="1"/>
    </xf>
    <xf numFmtId="0" fontId="20" fillId="20" borderId="55" xfId="0" applyFont="1" applyFill="1" applyBorder="1" applyAlignment="1">
      <alignment horizontal="center" vertical="center" wrapText="1"/>
    </xf>
    <xf numFmtId="0" fontId="20" fillId="20" borderId="54" xfId="0" applyFont="1" applyFill="1" applyBorder="1" applyAlignment="1">
      <alignment horizontal="center" vertical="center" wrapText="1"/>
    </xf>
    <xf numFmtId="0" fontId="24" fillId="15" borderId="54" xfId="0" applyFont="1" applyFill="1" applyBorder="1" applyAlignment="1">
      <alignment horizontal="center" vertical="center" wrapText="1"/>
    </xf>
    <xf numFmtId="0" fontId="24" fillId="15" borderId="41" xfId="0" applyFont="1" applyFill="1" applyBorder="1" applyAlignment="1">
      <alignment horizontal="center" vertical="center" wrapText="1"/>
    </xf>
    <xf numFmtId="0" fontId="24" fillId="15" borderId="31" xfId="0" applyFont="1" applyFill="1" applyBorder="1" applyAlignment="1">
      <alignment horizontal="center" vertical="center" wrapText="1"/>
    </xf>
    <xf numFmtId="0" fontId="24" fillId="15" borderId="40" xfId="0" applyFont="1" applyFill="1" applyBorder="1" applyAlignment="1">
      <alignment horizontal="center" vertical="center" wrapText="1"/>
    </xf>
    <xf numFmtId="0" fontId="21" fillId="14" borderId="18" xfId="0" applyFont="1" applyFill="1" applyBorder="1" applyAlignment="1">
      <alignment horizontal="center"/>
    </xf>
    <xf numFmtId="0" fontId="20" fillId="20" borderId="12" xfId="0" applyFont="1" applyFill="1" applyBorder="1" applyAlignment="1">
      <alignment horizontal="center" vertical="center" wrapText="1"/>
    </xf>
    <xf numFmtId="0" fontId="20" fillId="20" borderId="14" xfId="0" applyFont="1" applyFill="1" applyBorder="1" applyAlignment="1">
      <alignment horizontal="center" vertical="center" wrapText="1"/>
    </xf>
    <xf numFmtId="0" fontId="2" fillId="2" borderId="0" xfId="0" applyFont="1" applyFill="1" applyAlignment="1">
      <alignment horizontal="center"/>
    </xf>
    <xf numFmtId="0" fontId="11" fillId="2" borderId="12" xfId="0" applyFont="1" applyFill="1" applyBorder="1" applyAlignment="1">
      <alignment horizontal="left"/>
    </xf>
    <xf numFmtId="0" fontId="11" fillId="2" borderId="13" xfId="0" applyFont="1" applyFill="1" applyBorder="1" applyAlignment="1">
      <alignment horizontal="left"/>
    </xf>
    <xf numFmtId="0" fontId="11" fillId="2" borderId="14" xfId="0" applyFont="1" applyFill="1" applyBorder="1" applyAlignment="1">
      <alignment horizontal="left"/>
    </xf>
    <xf numFmtId="0" fontId="24" fillId="15" borderId="45" xfId="0" applyFont="1" applyFill="1" applyBorder="1" applyAlignment="1">
      <alignment horizontal="center" vertical="center" wrapText="1"/>
    </xf>
    <xf numFmtId="0" fontId="24" fillId="15" borderId="28" xfId="0" applyFont="1" applyFill="1" applyBorder="1" applyAlignment="1">
      <alignment horizontal="center" vertical="center" wrapText="1"/>
    </xf>
    <xf numFmtId="14" fontId="12" fillId="18" borderId="0" xfId="0" applyNumberFormat="1" applyFont="1" applyFill="1" applyAlignment="1">
      <alignment horizontal="left" vertical="center" wrapText="1"/>
    </xf>
    <xf numFmtId="0" fontId="29" fillId="0" borderId="2" xfId="0" applyFont="1" applyBorder="1" applyAlignment="1">
      <alignment horizontal="justify" vertical="center"/>
    </xf>
    <xf numFmtId="0" fontId="29" fillId="0" borderId="3" xfId="0" applyFont="1" applyBorder="1" applyAlignment="1">
      <alignment horizontal="justify" vertical="center"/>
    </xf>
    <xf numFmtId="0" fontId="30" fillId="10" borderId="0" xfId="0" applyFont="1" applyFill="1" applyAlignment="1">
      <alignment horizontal="left" vertical="center" wrapText="1"/>
    </xf>
    <xf numFmtId="0" fontId="3" fillId="0" borderId="0" xfId="0" applyFont="1" applyAlignment="1">
      <alignment horizontal="left" wrapText="1"/>
    </xf>
    <xf numFmtId="0" fontId="3" fillId="0" borderId="0" xfId="0" applyFont="1" applyAlignment="1">
      <alignment horizontal="center"/>
    </xf>
    <xf numFmtId="0" fontId="19" fillId="0" borderId="44" xfId="0" applyFont="1" applyBorder="1" applyAlignment="1">
      <alignment horizontal="left" vertical="center"/>
    </xf>
    <xf numFmtId="0" fontId="19" fillId="0" borderId="32" xfId="0" applyFont="1" applyBorder="1" applyAlignment="1">
      <alignment horizontal="left" vertical="center"/>
    </xf>
    <xf numFmtId="0" fontId="19" fillId="0" borderId="45" xfId="0" applyFont="1" applyBorder="1" applyAlignment="1">
      <alignment horizontal="left" vertical="center"/>
    </xf>
    <xf numFmtId="44" fontId="21" fillId="19" borderId="2" xfId="1" applyFont="1" applyFill="1" applyBorder="1" applyAlignment="1">
      <alignment horizontal="center"/>
    </xf>
    <xf numFmtId="44" fontId="21" fillId="19" borderId="18" xfId="1" applyFont="1" applyFill="1" applyBorder="1" applyAlignment="1">
      <alignment horizontal="center"/>
    </xf>
    <xf numFmtId="44" fontId="21" fillId="19" borderId="3" xfId="1" applyFont="1" applyFill="1" applyBorder="1" applyAlignment="1">
      <alignment horizontal="center"/>
    </xf>
    <xf numFmtId="0" fontId="24" fillId="16" borderId="39" xfId="0" applyFont="1" applyFill="1" applyBorder="1" applyAlignment="1">
      <alignment horizontal="center" vertical="center"/>
    </xf>
    <xf numFmtId="0" fontId="24" fillId="16" borderId="0" xfId="0" applyFont="1" applyFill="1" applyAlignment="1">
      <alignment horizontal="center" vertical="center"/>
    </xf>
    <xf numFmtId="0" fontId="24" fillId="16" borderId="37" xfId="0" applyFont="1" applyFill="1" applyBorder="1" applyAlignment="1">
      <alignment horizontal="center" vertical="center"/>
    </xf>
    <xf numFmtId="0" fontId="24" fillId="2" borderId="39" xfId="0" applyFont="1" applyFill="1" applyBorder="1" applyAlignment="1">
      <alignment horizontal="center" vertical="center"/>
    </xf>
    <xf numFmtId="0" fontId="24" fillId="2" borderId="0" xfId="0" applyFont="1" applyFill="1" applyAlignment="1">
      <alignment horizontal="center" vertical="center"/>
    </xf>
    <xf numFmtId="0" fontId="24" fillId="2" borderId="37" xfId="0" applyFont="1" applyFill="1" applyBorder="1" applyAlignment="1">
      <alignment horizontal="center" vertical="center"/>
    </xf>
    <xf numFmtId="0" fontId="3" fillId="21" borderId="25" xfId="0" applyFont="1" applyFill="1" applyBorder="1" applyAlignment="1">
      <alignment horizontal="right" vertical="center"/>
    </xf>
    <xf numFmtId="0" fontId="3" fillId="21" borderId="15" xfId="0" applyFont="1" applyFill="1" applyBorder="1" applyAlignment="1">
      <alignment horizontal="right" vertical="center"/>
    </xf>
    <xf numFmtId="0" fontId="3" fillId="21" borderId="27" xfId="0" applyFont="1" applyFill="1" applyBorder="1" applyAlignment="1">
      <alignment horizontal="right" vertical="center"/>
    </xf>
    <xf numFmtId="0" fontId="20" fillId="20" borderId="68" xfId="0" applyFont="1" applyFill="1" applyBorder="1" applyAlignment="1">
      <alignment horizontal="center" vertical="center" wrapText="1"/>
    </xf>
    <xf numFmtId="0" fontId="20" fillId="5" borderId="65" xfId="0" applyFont="1" applyFill="1" applyBorder="1" applyAlignment="1">
      <alignment horizontal="center" vertical="center" wrapText="1"/>
    </xf>
    <xf numFmtId="0" fontId="20" fillId="5" borderId="67"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24" fillId="2" borderId="46"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36" xfId="0" applyFont="1" applyFill="1" applyBorder="1" applyAlignment="1">
      <alignment horizontal="center" vertical="center"/>
    </xf>
    <xf numFmtId="0" fontId="20" fillId="5" borderId="3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19" fillId="0" borderId="63" xfId="0" applyFont="1" applyBorder="1" applyAlignment="1">
      <alignment horizontal="left" vertical="center"/>
    </xf>
    <xf numFmtId="0" fontId="19" fillId="0" borderId="0" xfId="0" applyFont="1" applyAlignment="1">
      <alignment horizontal="left" vertical="center"/>
    </xf>
    <xf numFmtId="0" fontId="19" fillId="0" borderId="64" xfId="0" applyFont="1" applyBorder="1" applyAlignment="1">
      <alignment horizontal="left" vertical="center"/>
    </xf>
    <xf numFmtId="0" fontId="20" fillId="20" borderId="67" xfId="0" applyFont="1" applyFill="1" applyBorder="1" applyAlignment="1">
      <alignment horizontal="center" vertical="center" wrapText="1"/>
    </xf>
    <xf numFmtId="0" fontId="21" fillId="19" borderId="18" xfId="0" applyFont="1" applyFill="1" applyBorder="1" applyAlignment="1">
      <alignment horizontal="center" vertical="center"/>
    </xf>
    <xf numFmtId="0" fontId="24" fillId="2" borderId="43" xfId="0" applyFont="1" applyFill="1" applyBorder="1" applyAlignment="1">
      <alignment horizontal="center" vertical="center" wrapText="1"/>
    </xf>
    <xf numFmtId="0" fontId="24" fillId="2" borderId="42" xfId="0" applyFont="1" applyFill="1" applyBorder="1" applyAlignment="1">
      <alignment horizontal="center" vertical="center" wrapText="1"/>
    </xf>
    <xf numFmtId="0" fontId="24" fillId="2" borderId="59"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24" fillId="16" borderId="34" xfId="0" applyFont="1" applyFill="1" applyBorder="1" applyAlignment="1">
      <alignment horizontal="center" vertical="center" wrapText="1"/>
    </xf>
    <xf numFmtId="0" fontId="24" fillId="16" borderId="69" xfId="0" applyFont="1" applyFill="1" applyBorder="1" applyAlignment="1">
      <alignment horizontal="center" vertical="center" wrapText="1"/>
    </xf>
    <xf numFmtId="0" fontId="24" fillId="16" borderId="60" xfId="0" applyFont="1" applyFill="1" applyBorder="1" applyAlignment="1">
      <alignment horizontal="center" vertical="center" wrapText="1"/>
    </xf>
    <xf numFmtId="0" fontId="24" fillId="16" borderId="67"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69" xfId="0" applyFont="1" applyFill="1" applyBorder="1" applyAlignment="1">
      <alignment horizontal="center" vertical="center" wrapText="1"/>
    </xf>
    <xf numFmtId="0" fontId="15" fillId="0" borderId="0" xfId="0" applyFont="1" applyAlignment="1" applyProtection="1">
      <alignment horizontal="center" vertical="center"/>
      <protection locked="0"/>
    </xf>
    <xf numFmtId="0" fontId="15" fillId="0" borderId="0" xfId="0" applyFont="1" applyAlignment="1" applyProtection="1">
      <alignment horizontal="center"/>
      <protection locked="0"/>
    </xf>
    <xf numFmtId="0" fontId="11" fillId="2" borderId="0" xfId="0" applyFont="1" applyFill="1" applyAlignment="1">
      <alignment horizontal="left" vertical="center"/>
    </xf>
    <xf numFmtId="0" fontId="36" fillId="2" borderId="0" xfId="0" applyFont="1" applyFill="1" applyAlignment="1">
      <alignment horizontal="center" vertical="center" wrapText="1"/>
    </xf>
    <xf numFmtId="0" fontId="14" fillId="0" borderId="0" xfId="0" applyFont="1" applyAlignment="1">
      <alignment horizontal="center"/>
    </xf>
    <xf numFmtId="0" fontId="36" fillId="2" borderId="48" xfId="0" applyFont="1" applyFill="1" applyBorder="1" applyAlignment="1">
      <alignment horizontal="center" vertical="center" wrapText="1"/>
    </xf>
    <xf numFmtId="0" fontId="17" fillId="0" borderId="0" xfId="0" applyFont="1" applyAlignment="1">
      <alignment horizontal="center"/>
    </xf>
    <xf numFmtId="0" fontId="11" fillId="2" borderId="0" xfId="0" applyFont="1" applyFill="1" applyAlignment="1">
      <alignment horizontal="center"/>
    </xf>
    <xf numFmtId="0" fontId="11" fillId="2" borderId="37" xfId="0" applyFont="1" applyFill="1" applyBorder="1" applyAlignment="1">
      <alignment horizontal="center"/>
    </xf>
    <xf numFmtId="0" fontId="20" fillId="20" borderId="56" xfId="0" applyFont="1" applyFill="1" applyBorder="1" applyAlignment="1">
      <alignment horizontal="center" vertical="center" wrapText="1"/>
    </xf>
    <xf numFmtId="0" fontId="20" fillId="20" borderId="5"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70" xfId="0" applyFont="1" applyFill="1" applyBorder="1" applyAlignment="1">
      <alignment horizontal="center" vertical="center" wrapText="1"/>
    </xf>
    <xf numFmtId="0" fontId="19" fillId="0" borderId="56" xfId="0" applyFont="1" applyBorder="1" applyAlignment="1">
      <alignment horizontal="left" vertical="center"/>
    </xf>
    <xf numFmtId="0" fontId="19" fillId="0" borderId="37" xfId="0" applyFont="1" applyBorder="1" applyAlignment="1">
      <alignment horizontal="left" vertical="center"/>
    </xf>
    <xf numFmtId="0" fontId="19" fillId="0" borderId="62" xfId="0" applyFont="1" applyBorder="1" applyAlignment="1">
      <alignment horizontal="left" vertical="center"/>
    </xf>
    <xf numFmtId="0" fontId="20" fillId="20" borderId="38"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003E51"/>
      <color rgb="FFD45D00"/>
      <color rgb="FFA2AE74"/>
      <color rgb="FF605677"/>
      <color rgb="FF60605B"/>
      <color rgb="FF5E82A3"/>
      <color rgb="FF609191"/>
      <color rgb="FF204354"/>
      <color rgb="FFEEEEEE"/>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9.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3.xml"/><Relationship Id="rId1" Type="http://schemas.microsoft.com/office/2011/relationships/chartStyle" Target="style23.xml"/><Relationship Id="rId4" Type="http://schemas.openxmlformats.org/officeDocument/2006/relationships/chartUserShapes" Target="../drawings/drawing17.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4.xml"/><Relationship Id="rId1" Type="http://schemas.microsoft.com/office/2011/relationships/chartStyle" Target="style24.xml"/><Relationship Id="rId4" Type="http://schemas.openxmlformats.org/officeDocument/2006/relationships/chartUserShapes" Target="../drawings/drawing18.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37.xml"/><Relationship Id="rId1" Type="http://schemas.microsoft.com/office/2011/relationships/chartStyle" Target="style37.xml"/><Relationship Id="rId4" Type="http://schemas.openxmlformats.org/officeDocument/2006/relationships/chartUserShapes" Target="../drawings/drawing26.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38.xml"/><Relationship Id="rId1" Type="http://schemas.microsoft.com/office/2011/relationships/chartStyle" Target="style38.xml"/><Relationship Id="rId4" Type="http://schemas.openxmlformats.org/officeDocument/2006/relationships/chartUserShapes" Target="../drawings/drawing27.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51.xml"/><Relationship Id="rId1" Type="http://schemas.microsoft.com/office/2011/relationships/chartStyle" Target="style51.xml"/><Relationship Id="rId4" Type="http://schemas.openxmlformats.org/officeDocument/2006/relationships/chartUserShapes" Target="../drawings/drawing35.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52.xml"/><Relationship Id="rId1" Type="http://schemas.microsoft.com/office/2011/relationships/chartStyle" Target="style52.xml"/><Relationship Id="rId4" Type="http://schemas.openxmlformats.org/officeDocument/2006/relationships/chartUserShapes" Target="../drawings/drawing36.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9a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2779508914548357"/>
          <c:w val="0.87985636974531278"/>
          <c:h val="0.77032143707742484"/>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dPt>
            <c:idx val="3"/>
            <c:marker>
              <c:symbol val="none"/>
            </c:marker>
            <c:bubble3D val="0"/>
            <c:spPr>
              <a:ln w="28575" cap="rnd">
                <a:solidFill>
                  <a:srgbClr val="A2AE74"/>
                </a:solidFill>
                <a:round/>
              </a:ln>
              <a:effectLst/>
            </c:spPr>
            <c:extLst>
              <c:ext xmlns:c16="http://schemas.microsoft.com/office/drawing/2014/chart" uri="{C3380CC4-5D6E-409C-BE32-E72D297353CC}">
                <c16:uniqueId val="{00000007-2EC7-4418-903F-6F108D530CD4}"/>
              </c:ext>
            </c:extLst>
          </c:dPt>
          <c:dPt>
            <c:idx val="4"/>
            <c:marker>
              <c:symbol val="none"/>
            </c:marker>
            <c:bubble3D val="0"/>
            <c:extLst>
              <c:ext xmlns:c16="http://schemas.microsoft.com/office/drawing/2014/chart" uri="{C3380CC4-5D6E-409C-BE32-E72D297353CC}">
                <c16:uniqueId val="{00000008-2EC7-4418-903F-6F108D530CD4}"/>
              </c:ext>
            </c:extLst>
          </c:dPt>
          <c:dPt>
            <c:idx val="5"/>
            <c:marker>
              <c:symbol val="none"/>
            </c:marker>
            <c:bubble3D val="0"/>
            <c:spPr>
              <a:ln w="28575" cap="rnd">
                <a:solidFill>
                  <a:srgbClr val="A2AE74"/>
                </a:solidFill>
                <a:round/>
              </a:ln>
              <a:effectLst/>
            </c:spPr>
            <c:extLst>
              <c:ext xmlns:c16="http://schemas.microsoft.com/office/drawing/2014/chart" uri="{C3380CC4-5D6E-409C-BE32-E72D297353CC}">
                <c16:uniqueId val="{00000009-2EC7-4418-903F-6F108D530CD4}"/>
              </c:ext>
            </c:extLst>
          </c:dPt>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'2A'!$V$5:$V$25</c:f>
              <c:numCache>
                <c:formatCode>"$"#,##0.00</c:formatCode>
                <c:ptCount val="21"/>
                <c:pt idx="0">
                  <c:v>20.408414429234092</c:v>
                </c:pt>
                <c:pt idx="1">
                  <c:v>20.918624789964944</c:v>
                </c:pt>
                <c:pt idx="2">
                  <c:v>21.441590409714067</c:v>
                </c:pt>
                <c:pt idx="3">
                  <c:v>21.977630169956917</c:v>
                </c:pt>
                <c:pt idx="4">
                  <c:v>22.527070924205837</c:v>
                </c:pt>
                <c:pt idx="5">
                  <c:v>23.090247697310982</c:v>
                </c:pt>
                <c:pt idx="6">
                  <c:v>23.667503889743756</c:v>
                </c:pt>
                <c:pt idx="7">
                  <c:v>24.259191486987348</c:v>
                </c:pt>
                <c:pt idx="8">
                  <c:v>24.865671274162029</c:v>
                </c:pt>
                <c:pt idx="9">
                  <c:v>25.487313056016077</c:v>
                </c:pt>
                <c:pt idx="10">
                  <c:v>26.124495882416475</c:v>
                </c:pt>
                <c:pt idx="11">
                  <c:v>26.777608279476883</c:v>
                </c:pt>
                <c:pt idx="12">
                  <c:v>27.447048486463803</c:v>
                </c:pt>
                <c:pt idx="13">
                  <c:v>28.133224698625394</c:v>
                </c:pt>
                <c:pt idx="14">
                  <c:v>28.836555316091026</c:v>
                </c:pt>
                <c:pt idx="15">
                  <c:v>29.557469198993299</c:v>
                </c:pt>
                <c:pt idx="16">
                  <c:v>30.296405928968131</c:v>
                </c:pt>
                <c:pt idx="17">
                  <c:v>31.05381607719233</c:v>
                </c:pt>
                <c:pt idx="18">
                  <c:v>31.830161479122136</c:v>
                </c:pt>
                <c:pt idx="19">
                  <c:v>32.625915516100186</c:v>
                </c:pt>
                <c:pt idx="20">
                  <c:v>33.441563404002686</c:v>
                </c:pt>
              </c:numCache>
            </c:numRef>
          </c:val>
          <c:smooth val="0"/>
          <c:extLst>
            <c:ext xmlns:c16="http://schemas.microsoft.com/office/drawing/2014/chart" uri="{C3380CC4-5D6E-409C-BE32-E72D297353CC}">
              <c16:uniqueId val="{00000000-2EC7-4418-903F-6F108D530CD4}"/>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'2A'!$W$5:$W$25</c:f>
              <c:numCache>
                <c:formatCode>"$"#,##0.00</c:formatCode>
                <c:ptCount val="21"/>
                <c:pt idx="0">
                  <c:v>25.542261904761908</c:v>
                </c:pt>
                <c:pt idx="1">
                  <c:v>26.180818452380954</c:v>
                </c:pt>
                <c:pt idx="2">
                  <c:v>26.835338913690475</c:v>
                </c:pt>
                <c:pt idx="3">
                  <c:v>27.506222386532734</c:v>
                </c:pt>
                <c:pt idx="4">
                  <c:v>28.19387794619605</c:v>
                </c:pt>
                <c:pt idx="5">
                  <c:v>28.89872489485095</c:v>
                </c:pt>
                <c:pt idx="6">
                  <c:v>29.621193017222222</c:v>
                </c:pt>
                <c:pt idx="7">
                  <c:v>30.361722842652775</c:v>
                </c:pt>
                <c:pt idx="8">
                  <c:v>31.12076591371909</c:v>
                </c:pt>
                <c:pt idx="9">
                  <c:v>31.898785061562066</c:v>
                </c:pt>
                <c:pt idx="10">
                  <c:v>32.696254688101114</c:v>
                </c:pt>
                <c:pt idx="11">
                  <c:v>33.513661055303636</c:v>
                </c:pt>
                <c:pt idx="12">
                  <c:v>34.351502581686226</c:v>
                </c:pt>
                <c:pt idx="13">
                  <c:v>35.210290146228381</c:v>
                </c:pt>
                <c:pt idx="14">
                  <c:v>36.090547399884088</c:v>
                </c:pt>
                <c:pt idx="15">
                  <c:v>36.99281108488119</c:v>
                </c:pt>
                <c:pt idx="16">
                  <c:v>37.917631362003213</c:v>
                </c:pt>
                <c:pt idx="17">
                  <c:v>38.865572146053289</c:v>
                </c:pt>
                <c:pt idx="18">
                  <c:v>39.837211449704618</c:v>
                </c:pt>
                <c:pt idx="19">
                  <c:v>40.83314173594723</c:v>
                </c:pt>
                <c:pt idx="20">
                  <c:v>41.853970279345909</c:v>
                </c:pt>
              </c:numCache>
            </c:numRef>
          </c:val>
          <c:smooth val="0"/>
          <c:extLst>
            <c:ext xmlns:c16="http://schemas.microsoft.com/office/drawing/2014/chart" uri="{C3380CC4-5D6E-409C-BE32-E72D297353CC}">
              <c16:uniqueId val="{00000001-2EC7-4418-903F-6F108D530CD4}"/>
            </c:ext>
          </c:extLst>
        </c:ser>
        <c:ser>
          <c:idx val="2"/>
          <c:order val="2"/>
          <c:tx>
            <c:strRef>
              <c:f>'2A'!$X$4</c:f>
              <c:strCache>
                <c:ptCount val="1"/>
                <c:pt idx="0">
                  <c:v>AA</c:v>
                </c:pt>
              </c:strCache>
            </c:strRef>
          </c:tx>
          <c:spPr>
            <a:ln w="28575" cap="rnd">
              <a:solidFill>
                <a:schemeClr val="accent4"/>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'2A'!$X$5:$X$25</c:f>
              <c:numCache>
                <c:formatCode>"$"#,##0.00</c:formatCode>
                <c:ptCount val="21"/>
                <c:pt idx="0">
                  <c:v>28.096488095238101</c:v>
                </c:pt>
                <c:pt idx="1">
                  <c:v>28.798900297619049</c:v>
                </c:pt>
                <c:pt idx="2">
                  <c:v>29.518872805059523</c:v>
                </c:pt>
                <c:pt idx="3">
                  <c:v>30.256844625186009</c:v>
                </c:pt>
                <c:pt idx="4">
                  <c:v>31.013265740815655</c:v>
                </c:pt>
                <c:pt idx="5">
                  <c:v>31.788597384336043</c:v>
                </c:pt>
                <c:pt idx="6">
                  <c:v>32.583312318944444</c:v>
                </c:pt>
                <c:pt idx="7">
                  <c:v>33.397895126918051</c:v>
                </c:pt>
                <c:pt idx="8">
                  <c:v>34.232842505091</c:v>
                </c:pt>
                <c:pt idx="9">
                  <c:v>35.088663567718271</c:v>
                </c:pt>
                <c:pt idx="10">
                  <c:v>35.965880156911226</c:v>
                </c:pt>
                <c:pt idx="11">
                  <c:v>36.865027160834003</c:v>
                </c:pt>
                <c:pt idx="12">
                  <c:v>37.786652839854852</c:v>
                </c:pt>
                <c:pt idx="13">
                  <c:v>38.731319160851221</c:v>
                </c:pt>
                <c:pt idx="14">
                  <c:v>39.699602139872496</c:v>
                </c:pt>
                <c:pt idx="15">
                  <c:v>40.692092193369305</c:v>
                </c:pt>
                <c:pt idx="16">
                  <c:v>41.709394498203537</c:v>
                </c:pt>
                <c:pt idx="17">
                  <c:v>42.752129360658621</c:v>
                </c:pt>
                <c:pt idx="18">
                  <c:v>43.820932594675085</c:v>
                </c:pt>
                <c:pt idx="19">
                  <c:v>44.916455909541959</c:v>
                </c:pt>
                <c:pt idx="20">
                  <c:v>46.039367307280507</c:v>
                </c:pt>
              </c:numCache>
            </c:numRef>
          </c:val>
          <c:smooth val="0"/>
          <c:extLst>
            <c:ext xmlns:c16="http://schemas.microsoft.com/office/drawing/2014/chart" uri="{C3380CC4-5D6E-409C-BE32-E72D297353CC}">
              <c16:uniqueId val="{00000002-2EC7-4418-903F-6F108D530CD4}"/>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'2A'!$Y$5:$Y$25</c:f>
              <c:numCache>
                <c:formatCode>"$"#,##0.00</c:formatCode>
                <c:ptCount val="21"/>
                <c:pt idx="0">
                  <c:v>30.906136904761915</c:v>
                </c:pt>
                <c:pt idx="1">
                  <c:v>31.678790327380959</c:v>
                </c:pt>
                <c:pt idx="2">
                  <c:v>32.47076008556548</c:v>
                </c:pt>
                <c:pt idx="3">
                  <c:v>33.282529087704617</c:v>
                </c:pt>
                <c:pt idx="4">
                  <c:v>34.11459231489723</c:v>
                </c:pt>
                <c:pt idx="5">
                  <c:v>34.967457122769659</c:v>
                </c:pt>
                <c:pt idx="6">
                  <c:v>35.841643550838896</c:v>
                </c:pt>
                <c:pt idx="7">
                  <c:v>36.737684639609867</c:v>
                </c:pt>
                <c:pt idx="8">
                  <c:v>37.656126755600113</c:v>
                </c:pt>
                <c:pt idx="9">
                  <c:v>38.597529924490111</c:v>
                </c:pt>
                <c:pt idx="10">
                  <c:v>39.562468172602358</c:v>
                </c:pt>
                <c:pt idx="11">
                  <c:v>40.551529876917414</c:v>
                </c:pt>
                <c:pt idx="12">
                  <c:v>41.565318123840342</c:v>
                </c:pt>
                <c:pt idx="13">
                  <c:v>42.60445107693635</c:v>
                </c:pt>
                <c:pt idx="14">
                  <c:v>43.669562353859753</c:v>
                </c:pt>
                <c:pt idx="15">
                  <c:v>44.761301412706246</c:v>
                </c:pt>
                <c:pt idx="16">
                  <c:v>45.880333948023896</c:v>
                </c:pt>
                <c:pt idx="17">
                  <c:v>47.027342296724491</c:v>
                </c:pt>
                <c:pt idx="18">
                  <c:v>48.203025854142602</c:v>
                </c:pt>
                <c:pt idx="19">
                  <c:v>49.408101500496166</c:v>
                </c:pt>
                <c:pt idx="20">
                  <c:v>50.643304038008566</c:v>
                </c:pt>
              </c:numCache>
            </c:numRef>
          </c:val>
          <c:smooth val="0"/>
          <c:extLst>
            <c:ext xmlns:c16="http://schemas.microsoft.com/office/drawing/2014/chart" uri="{C3380CC4-5D6E-409C-BE32-E72D297353CC}">
              <c16:uniqueId val="{00000003-2EC7-4418-903F-6F108D530CD4}"/>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'2A'!$Z$5:$Z$25</c:f>
              <c:numCache>
                <c:formatCode>"$"#,##0.00</c:formatCode>
                <c:ptCount val="21"/>
                <c:pt idx="0">
                  <c:v>33.996750595238112</c:v>
                </c:pt>
                <c:pt idx="1">
                  <c:v>34.846669360119058</c:v>
                </c:pt>
                <c:pt idx="2">
                  <c:v>35.717836094122035</c:v>
                </c:pt>
                <c:pt idx="3">
                  <c:v>36.610781996475083</c:v>
                </c:pt>
                <c:pt idx="4">
                  <c:v>37.52605154638696</c:v>
                </c:pt>
                <c:pt idx="5">
                  <c:v>38.464202835046628</c:v>
                </c:pt>
                <c:pt idx="6">
                  <c:v>39.425807905922788</c:v>
                </c:pt>
                <c:pt idx="7">
                  <c:v>40.411453103570857</c:v>
                </c:pt>
                <c:pt idx="8">
                  <c:v>41.421739431160127</c:v>
                </c:pt>
                <c:pt idx="9">
                  <c:v>42.457282916939128</c:v>
                </c:pt>
                <c:pt idx="10">
                  <c:v>43.518714989862602</c:v>
                </c:pt>
                <c:pt idx="11">
                  <c:v>44.606682864609162</c:v>
                </c:pt>
                <c:pt idx="12">
                  <c:v>45.721849936224388</c:v>
                </c:pt>
                <c:pt idx="13">
                  <c:v>46.864896184629991</c:v>
                </c:pt>
                <c:pt idx="14">
                  <c:v>48.036518589245738</c:v>
                </c:pt>
                <c:pt idx="15">
                  <c:v>49.237431553976876</c:v>
                </c:pt>
                <c:pt idx="16">
                  <c:v>50.468367342826291</c:v>
                </c:pt>
                <c:pt idx="17">
                  <c:v>51.730076526396942</c:v>
                </c:pt>
                <c:pt idx="18">
                  <c:v>53.023328439556863</c:v>
                </c:pt>
                <c:pt idx="19">
                  <c:v>54.34891165054578</c:v>
                </c:pt>
                <c:pt idx="20">
                  <c:v>55.707634441809418</c:v>
                </c:pt>
              </c:numCache>
            </c:numRef>
          </c:val>
          <c:smooth val="0"/>
          <c:extLst>
            <c:ext xmlns:c16="http://schemas.microsoft.com/office/drawing/2014/chart" uri="{C3380CC4-5D6E-409C-BE32-E72D297353CC}">
              <c16:uniqueId val="{00000004-2EC7-4418-903F-6F108D530CD4}"/>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'2A'!$AA$5:$AA$25</c:f>
              <c:numCache>
                <c:formatCode>"$"#,##0.00</c:formatCode>
                <c:ptCount val="21"/>
                <c:pt idx="0">
                  <c:v>37.396425654761927</c:v>
                </c:pt>
                <c:pt idx="1">
                  <c:v>38.331336296130971</c:v>
                </c:pt>
                <c:pt idx="2">
                  <c:v>39.289619703534242</c:v>
                </c:pt>
                <c:pt idx="3">
                  <c:v>40.271860196122596</c:v>
                </c:pt>
                <c:pt idx="4">
                  <c:v>41.27865670102566</c:v>
                </c:pt>
                <c:pt idx="5">
                  <c:v>42.310623118551298</c:v>
                </c:pt>
                <c:pt idx="6">
                  <c:v>43.368388696515076</c:v>
                </c:pt>
                <c:pt idx="7">
                  <c:v>44.452598413927952</c:v>
                </c:pt>
                <c:pt idx="8">
                  <c:v>45.563913374276147</c:v>
                </c:pt>
                <c:pt idx="9">
                  <c:v>46.70301120863305</c:v>
                </c:pt>
                <c:pt idx="10">
                  <c:v>47.870586488848872</c:v>
                </c:pt>
                <c:pt idx="11">
                  <c:v>49.067351151070092</c:v>
                </c:pt>
                <c:pt idx="12">
                  <c:v>50.294034929846838</c:v>
                </c:pt>
                <c:pt idx="13">
                  <c:v>51.551385803093005</c:v>
                </c:pt>
                <c:pt idx="14">
                  <c:v>52.840170448170326</c:v>
                </c:pt>
                <c:pt idx="15">
                  <c:v>54.161174709374578</c:v>
                </c:pt>
                <c:pt idx="16">
                  <c:v>55.51520407710894</c:v>
                </c:pt>
                <c:pt idx="17">
                  <c:v>56.903084179036661</c:v>
                </c:pt>
                <c:pt idx="18">
                  <c:v>58.325661283512574</c:v>
                </c:pt>
                <c:pt idx="19">
                  <c:v>59.783802815600382</c:v>
                </c:pt>
                <c:pt idx="20">
                  <c:v>61.278397885990387</c:v>
                </c:pt>
              </c:numCache>
            </c:numRef>
          </c:val>
          <c:smooth val="0"/>
          <c:extLst>
            <c:ext xmlns:c16="http://schemas.microsoft.com/office/drawing/2014/chart" uri="{C3380CC4-5D6E-409C-BE32-E72D297353CC}">
              <c16:uniqueId val="{00000005-2EC7-4418-903F-6F108D530CD4}"/>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40928068030584"/>
              <c:y val="0.9500044108772036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70"/>
          <c:min val="2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0200847784230408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'2D'!$A$25</c:f>
              <c:strCache>
                <c:ptCount val="1"/>
                <c:pt idx="0">
                  <c:v>Region 9a </c:v>
                </c:pt>
              </c:strCache>
            </c:strRef>
          </c:tx>
          <c:spPr>
            <a:ln w="28575" cap="rnd">
              <a:solidFill>
                <a:srgbClr val="D45D00"/>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'2D'!$B$25:$S$25</c:f>
              <c:numCache>
                <c:formatCode>0.0%</c:formatCode>
                <c:ptCount val="18"/>
                <c:pt idx="0">
                  <c:v>0</c:v>
                </c:pt>
                <c:pt idx="1">
                  <c:v>1.8202502844141086E-2</c:v>
                </c:pt>
                <c:pt idx="2">
                  <c:v>0.47554038680318567</c:v>
                </c:pt>
                <c:pt idx="3">
                  <c:v>0.39135381114903317</c:v>
                </c:pt>
                <c:pt idx="4">
                  <c:v>0.55631399317406161</c:v>
                </c:pt>
                <c:pt idx="5">
                  <c:v>0.48236632536973839</c:v>
                </c:pt>
                <c:pt idx="6">
                  <c:v>0.64277588168373156</c:v>
                </c:pt>
                <c:pt idx="7">
                  <c:v>0.82593856655290132</c:v>
                </c:pt>
                <c:pt idx="8">
                  <c:v>0.91581342434584767</c:v>
                </c:pt>
                <c:pt idx="9">
                  <c:v>0.56769055745164965</c:v>
                </c:pt>
                <c:pt idx="10">
                  <c:v>0.84186575654152473</c:v>
                </c:pt>
                <c:pt idx="11">
                  <c:v>0.62912400455062589</c:v>
                </c:pt>
                <c:pt idx="12">
                  <c:v>0.4971558589306031</c:v>
                </c:pt>
                <c:pt idx="13">
                  <c:v>0.55972696245733811</c:v>
                </c:pt>
                <c:pt idx="14">
                  <c:v>0.65642775881683757</c:v>
                </c:pt>
                <c:pt idx="15">
                  <c:v>0.66439135381114933</c:v>
                </c:pt>
                <c:pt idx="16">
                  <c:v>0.73606370875995464</c:v>
                </c:pt>
                <c:pt idx="17">
                  <c:v>0.7963594994311719</c:v>
                </c:pt>
              </c:numCache>
            </c:numRef>
          </c:val>
          <c:smooth val="0"/>
          <c:extLst>
            <c:ext xmlns:c16="http://schemas.microsoft.com/office/drawing/2014/chart" uri="{C3380CC4-5D6E-409C-BE32-E72D297353CC}">
              <c16:uniqueId val="{00000000-882D-45CF-921E-994BB1E99697}"/>
            </c:ext>
          </c:extLst>
        </c:ser>
        <c:ser>
          <c:idx val="2"/>
          <c:order val="1"/>
          <c:tx>
            <c:strRef>
              <c:f>'2D'!$A$26</c:f>
              <c:strCache>
                <c:ptCount val="1"/>
                <c:pt idx="0">
                  <c:v>Michigan</c:v>
                </c:pt>
              </c:strCache>
            </c:strRef>
          </c:tx>
          <c:spPr>
            <a:ln w="28575" cap="rnd">
              <a:solidFill>
                <a:srgbClr val="A2AE74"/>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'2D'!$B$26:$S$26</c:f>
              <c:numCache>
                <c:formatCode>0.0%</c:formatCode>
                <c:ptCount val="18"/>
                <c:pt idx="0">
                  <c:v>0</c:v>
                </c:pt>
                <c:pt idx="1">
                  <c:v>6.6170388751033968E-2</c:v>
                </c:pt>
                <c:pt idx="2">
                  <c:v>0.12985938792390408</c:v>
                </c:pt>
                <c:pt idx="3">
                  <c:v>0.12406947890818859</c:v>
                </c:pt>
                <c:pt idx="4">
                  <c:v>0.13730355665839539</c:v>
                </c:pt>
                <c:pt idx="5">
                  <c:v>0.11083540115798179</c:v>
                </c:pt>
                <c:pt idx="6">
                  <c:v>0.23904052936311007</c:v>
                </c:pt>
                <c:pt idx="7">
                  <c:v>0.19354838709677419</c:v>
                </c:pt>
                <c:pt idx="8">
                  <c:v>0.14309346567411088</c:v>
                </c:pt>
                <c:pt idx="9">
                  <c:v>9.4292803970223368E-2</c:v>
                </c:pt>
                <c:pt idx="10">
                  <c:v>0.10339123242349049</c:v>
                </c:pt>
                <c:pt idx="11">
                  <c:v>0.10090984284532677</c:v>
                </c:pt>
                <c:pt idx="12">
                  <c:v>0.1530190239867659</c:v>
                </c:pt>
                <c:pt idx="13">
                  <c:v>0.24813895781637718</c:v>
                </c:pt>
                <c:pt idx="14">
                  <c:v>0.23159636062861874</c:v>
                </c:pt>
                <c:pt idx="15">
                  <c:v>0.21009098428453274</c:v>
                </c:pt>
                <c:pt idx="16">
                  <c:v>0.1885856079404466</c:v>
                </c:pt>
                <c:pt idx="17">
                  <c:v>0.33498759305210923</c:v>
                </c:pt>
              </c:numCache>
            </c:numRef>
          </c:val>
          <c:smooth val="0"/>
          <c:extLst>
            <c:ext xmlns:c16="http://schemas.microsoft.com/office/drawing/2014/chart" uri="{C3380CC4-5D6E-409C-BE32-E72D297353CC}">
              <c16:uniqueId val="{00000000-7B70-469E-97C6-0611DA745BC1}"/>
            </c:ext>
          </c:extLst>
        </c:ser>
        <c:ser>
          <c:idx val="1"/>
          <c:order val="2"/>
          <c:tx>
            <c:strRef>
              <c:f>'2D'!$A$27</c:f>
              <c:strCache>
                <c:ptCount val="1"/>
                <c:pt idx="0">
                  <c:v>United States</c:v>
                </c:pt>
              </c:strCache>
            </c:strRef>
          </c:tx>
          <c:spPr>
            <a:ln w="28575" cap="rnd">
              <a:solidFill>
                <a:srgbClr val="003E51"/>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'2D'!$B$27:$S$27</c:f>
              <c:numCache>
                <c:formatCode>0.0%</c:formatCode>
                <c:ptCount val="18"/>
                <c:pt idx="0">
                  <c:v>0</c:v>
                </c:pt>
                <c:pt idx="1">
                  <c:v>3.2166508987701029E-2</c:v>
                </c:pt>
                <c:pt idx="2">
                  <c:v>5.2034058656575108E-2</c:v>
                </c:pt>
                <c:pt idx="3">
                  <c:v>8.6092715231788089E-2</c:v>
                </c:pt>
                <c:pt idx="4">
                  <c:v>0.11636707663197733</c:v>
                </c:pt>
                <c:pt idx="5">
                  <c:v>0.16840113528855244</c:v>
                </c:pt>
                <c:pt idx="6">
                  <c:v>0.21097445600756862</c:v>
                </c:pt>
                <c:pt idx="7">
                  <c:v>0.23368022705771038</c:v>
                </c:pt>
                <c:pt idx="8">
                  <c:v>0.25449385052034051</c:v>
                </c:pt>
                <c:pt idx="9">
                  <c:v>0.27909176915799427</c:v>
                </c:pt>
                <c:pt idx="10">
                  <c:v>0.29990539262062438</c:v>
                </c:pt>
                <c:pt idx="11">
                  <c:v>0.30936613055818352</c:v>
                </c:pt>
                <c:pt idx="12">
                  <c:v>0.3188268684957426</c:v>
                </c:pt>
                <c:pt idx="13">
                  <c:v>0.35477767265846732</c:v>
                </c:pt>
                <c:pt idx="14">
                  <c:v>0.38789025543992428</c:v>
                </c:pt>
                <c:pt idx="15">
                  <c:v>0.45222327341532631</c:v>
                </c:pt>
                <c:pt idx="16">
                  <c:v>0.37369914853358555</c:v>
                </c:pt>
                <c:pt idx="17">
                  <c:v>0.60737937559129596</c:v>
                </c:pt>
              </c:numCache>
            </c:numRef>
          </c:val>
          <c:smooth val="0"/>
          <c:extLst>
            <c:ext xmlns:c16="http://schemas.microsoft.com/office/drawing/2014/chart" uri="{C3380CC4-5D6E-409C-BE32-E72D297353CC}">
              <c16:uniqueId val="{00000001-882D-45CF-921E-994BB1E99697}"/>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73398943932197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'2E'!$A$5:$B$5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'2E'!$B$7:$B$16</c:f>
              <c:numCache>
                <c:formatCode>0.0%</c:formatCode>
                <c:ptCount val="10"/>
                <c:pt idx="0">
                  <c:v>0.20798649999999999</c:v>
                </c:pt>
                <c:pt idx="1">
                  <c:v>0.1321</c:v>
                </c:pt>
                <c:pt idx="2">
                  <c:v>8.3325999999999997E-2</c:v>
                </c:pt>
                <c:pt idx="3">
                  <c:v>7.8740000000000004E-2</c:v>
                </c:pt>
                <c:pt idx="4">
                  <c:v>6.7979999999999999E-2</c:v>
                </c:pt>
                <c:pt idx="5">
                  <c:v>6.6799999999999998E-2</c:v>
                </c:pt>
                <c:pt idx="6">
                  <c:v>6.6500000000000004E-2</c:v>
                </c:pt>
                <c:pt idx="7">
                  <c:v>6.6389000000000004E-2</c:v>
                </c:pt>
                <c:pt idx="8">
                  <c:v>6.5600000000000006E-2</c:v>
                </c:pt>
                <c:pt idx="9">
                  <c:v>6.0329000000000001E-2</c:v>
                </c:pt>
              </c:numCache>
            </c:numRef>
          </c:val>
          <c:extLst>
            <c:ext xmlns:c16="http://schemas.microsoft.com/office/drawing/2014/chart" uri="{C3380CC4-5D6E-409C-BE32-E72D297353CC}">
              <c16:uniqueId val="{00000000-5054-484E-9424-6C4313391516}"/>
            </c:ext>
          </c:extLst>
        </c:ser>
        <c:ser>
          <c:idx val="1"/>
          <c:order val="1"/>
          <c:spPr>
            <a:solidFill>
              <a:schemeClr val="accent2"/>
            </a:solidFill>
            <a:ln>
              <a:noFill/>
            </a:ln>
            <a:effectLst/>
          </c:spPr>
          <c:invertIfNegative val="0"/>
          <c:dLbls>
            <c:delete val="1"/>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054-484E-9424-6C4313391516}"/>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'2E'!$C$5:$D$5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'2E'!$C$7:$C$16</c:f>
              <c:strCache>
                <c:ptCount val="10"/>
                <c:pt idx="0">
                  <c:v>Preschool Teachers</c:v>
                </c:pt>
                <c:pt idx="1">
                  <c:v>Teaching Assistants</c:v>
                </c:pt>
                <c:pt idx="2">
                  <c:v>Social and Human Service Assistants</c:v>
                </c:pt>
                <c:pt idx="3">
                  <c:v>Managers</c:v>
                </c:pt>
                <c:pt idx="4">
                  <c:v>Elementary School Teachers</c:v>
                </c:pt>
                <c:pt idx="5">
                  <c:v>Postsecondary Teachers</c:v>
                </c:pt>
                <c:pt idx="6">
                  <c:v>Secretaries and Admin. Assistants</c:v>
                </c:pt>
                <c:pt idx="7">
                  <c:v>Customer Service Representatives</c:v>
                </c:pt>
                <c:pt idx="8">
                  <c:v>Secondary School Teachers</c:v>
                </c:pt>
                <c:pt idx="9">
                  <c:v>Supervisors of Office and Admin. Support Occupations</c:v>
                </c:pt>
              </c:strCache>
            </c:strRef>
          </c:cat>
          <c:val>
            <c:numRef>
              <c:f>'2E'!$D$7:$D$16</c:f>
              <c:numCache>
                <c:formatCode>0.0%</c:formatCode>
                <c:ptCount val="10"/>
                <c:pt idx="0">
                  <c:v>0.15029899999999999</c:v>
                </c:pt>
                <c:pt idx="1">
                  <c:v>0.1414</c:v>
                </c:pt>
                <c:pt idx="2">
                  <c:v>0.1195</c:v>
                </c:pt>
                <c:pt idx="3">
                  <c:v>0.10111000000000001</c:v>
                </c:pt>
                <c:pt idx="4">
                  <c:v>9.7350000000000006E-2</c:v>
                </c:pt>
                <c:pt idx="5">
                  <c:v>9.1445890000000002E-2</c:v>
                </c:pt>
                <c:pt idx="6">
                  <c:v>8.9149999999999993E-2</c:v>
                </c:pt>
                <c:pt idx="7">
                  <c:v>7.17E-2</c:v>
                </c:pt>
                <c:pt idx="8">
                  <c:v>6.9260000000000002E-2</c:v>
                </c:pt>
                <c:pt idx="9">
                  <c:v>6.8640000000000007E-2</c:v>
                </c:pt>
              </c:numCache>
            </c:numRef>
          </c:val>
          <c:extLst>
            <c:ext xmlns:c16="http://schemas.microsoft.com/office/drawing/2014/chart" uri="{C3380CC4-5D6E-409C-BE32-E72D297353CC}">
              <c16:uniqueId val="{00000000-5F7B-4FBA-B7D9-D5D0C2E3DAD3}"/>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25"/>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740455904481891E-2"/>
          <c:y val="0.12381337038752507"/>
          <c:w val="0.89070518031849721"/>
          <c:h val="0.80762620796732609"/>
        </c:manualLayout>
      </c:layout>
      <c:areaChart>
        <c:grouping val="stacked"/>
        <c:varyColors val="0"/>
        <c:ser>
          <c:idx val="0"/>
          <c:order val="0"/>
          <c:tx>
            <c:strRef>
              <c:f>'2F'!$B$4</c:f>
              <c:strCache>
                <c:ptCount val="1"/>
                <c:pt idx="0">
                  <c:v>Job Postings</c:v>
                </c:pt>
              </c:strCache>
            </c:strRef>
          </c:tx>
          <c:spPr>
            <a:solidFill>
              <a:srgbClr val="003E51"/>
            </a:solidFill>
            <a:ln w="25400">
              <a:noFill/>
            </a:ln>
            <a:effectLst/>
          </c:spPr>
          <c:cat>
            <c:numRef>
              <c:f>'2F'!$A$5:$A$64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'2F'!$B$5:$B$64</c:f>
              <c:numCache>
                <c:formatCode>General</c:formatCode>
                <c:ptCount val="60"/>
                <c:pt idx="0">
                  <c:v>7</c:v>
                </c:pt>
                <c:pt idx="1">
                  <c:v>0</c:v>
                </c:pt>
                <c:pt idx="2">
                  <c:v>3</c:v>
                </c:pt>
                <c:pt idx="3">
                  <c:v>2</c:v>
                </c:pt>
                <c:pt idx="4">
                  <c:v>4</c:v>
                </c:pt>
                <c:pt idx="5">
                  <c:v>1</c:v>
                </c:pt>
                <c:pt idx="6">
                  <c:v>3</c:v>
                </c:pt>
                <c:pt idx="7">
                  <c:v>4</c:v>
                </c:pt>
                <c:pt idx="8">
                  <c:v>3</c:v>
                </c:pt>
                <c:pt idx="9">
                  <c:v>3</c:v>
                </c:pt>
                <c:pt idx="10">
                  <c:v>3</c:v>
                </c:pt>
                <c:pt idx="11">
                  <c:v>1</c:v>
                </c:pt>
                <c:pt idx="12">
                  <c:v>3</c:v>
                </c:pt>
                <c:pt idx="13">
                  <c:v>6</c:v>
                </c:pt>
                <c:pt idx="14">
                  <c:v>5</c:v>
                </c:pt>
                <c:pt idx="15">
                  <c:v>5</c:v>
                </c:pt>
                <c:pt idx="16">
                  <c:v>6</c:v>
                </c:pt>
                <c:pt idx="17">
                  <c:v>3</c:v>
                </c:pt>
                <c:pt idx="18">
                  <c:v>4</c:v>
                </c:pt>
                <c:pt idx="19">
                  <c:v>7</c:v>
                </c:pt>
                <c:pt idx="20">
                  <c:v>2</c:v>
                </c:pt>
                <c:pt idx="21">
                  <c:v>3</c:v>
                </c:pt>
                <c:pt idx="22">
                  <c:v>7</c:v>
                </c:pt>
                <c:pt idx="23">
                  <c:v>4</c:v>
                </c:pt>
                <c:pt idx="24">
                  <c:v>8</c:v>
                </c:pt>
                <c:pt idx="25">
                  <c:v>5</c:v>
                </c:pt>
                <c:pt idx="26">
                  <c:v>4</c:v>
                </c:pt>
                <c:pt idx="27">
                  <c:v>4</c:v>
                </c:pt>
                <c:pt idx="28">
                  <c:v>2</c:v>
                </c:pt>
                <c:pt idx="29">
                  <c:v>6</c:v>
                </c:pt>
                <c:pt idx="30">
                  <c:v>8</c:v>
                </c:pt>
                <c:pt idx="31">
                  <c:v>9</c:v>
                </c:pt>
                <c:pt idx="32">
                  <c:v>3</c:v>
                </c:pt>
                <c:pt idx="33">
                  <c:v>12</c:v>
                </c:pt>
                <c:pt idx="34">
                  <c:v>11</c:v>
                </c:pt>
                <c:pt idx="35">
                  <c:v>11</c:v>
                </c:pt>
                <c:pt idx="36">
                  <c:v>4</c:v>
                </c:pt>
                <c:pt idx="37">
                  <c:v>11</c:v>
                </c:pt>
                <c:pt idx="38">
                  <c:v>7</c:v>
                </c:pt>
                <c:pt idx="39">
                  <c:v>9</c:v>
                </c:pt>
                <c:pt idx="40">
                  <c:v>6</c:v>
                </c:pt>
                <c:pt idx="41">
                  <c:v>3</c:v>
                </c:pt>
                <c:pt idx="42">
                  <c:v>4</c:v>
                </c:pt>
                <c:pt idx="43">
                  <c:v>7</c:v>
                </c:pt>
                <c:pt idx="44">
                  <c:v>8</c:v>
                </c:pt>
                <c:pt idx="45">
                  <c:v>5</c:v>
                </c:pt>
                <c:pt idx="46">
                  <c:v>4</c:v>
                </c:pt>
                <c:pt idx="47">
                  <c:v>5</c:v>
                </c:pt>
                <c:pt idx="48">
                  <c:v>5</c:v>
                </c:pt>
                <c:pt idx="49">
                  <c:v>7</c:v>
                </c:pt>
                <c:pt idx="50">
                  <c:v>2</c:v>
                </c:pt>
                <c:pt idx="51">
                  <c:v>6</c:v>
                </c:pt>
                <c:pt idx="52">
                  <c:v>4</c:v>
                </c:pt>
                <c:pt idx="53">
                  <c:v>4</c:v>
                </c:pt>
                <c:pt idx="54">
                  <c:v>5</c:v>
                </c:pt>
                <c:pt idx="55">
                  <c:v>9</c:v>
                </c:pt>
                <c:pt idx="56">
                  <c:v>1</c:v>
                </c:pt>
                <c:pt idx="57">
                  <c:v>3</c:v>
                </c:pt>
                <c:pt idx="58">
                  <c:v>4</c:v>
                </c:pt>
                <c:pt idx="59">
                  <c:v>7</c:v>
                </c:pt>
              </c:numCache>
            </c:numRef>
          </c:val>
          <c:extLst>
            <c:ext xmlns:c16="http://schemas.microsoft.com/office/drawing/2014/chart" uri="{C3380CC4-5D6E-409C-BE32-E72D297353CC}">
              <c16:uniqueId val="{00000000-D092-4181-B896-8121D23C48CC}"/>
            </c:ext>
          </c:extLst>
        </c:ser>
        <c:dLbls>
          <c:showLegendKey val="0"/>
          <c:showVal val="0"/>
          <c:showCatName val="0"/>
          <c:showSerName val="0"/>
          <c:showPercent val="0"/>
          <c:showBubbleSize val="0"/>
        </c:dLbls>
        <c:axId val="309875983"/>
        <c:axId val="309892623"/>
      </c:area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7229390260960291"/>
                      <c:h val="0.11995534481685467"/>
                    </c:manualLayout>
                  </c15:layout>
                </c:ext>
                <c:ext xmlns:c16="http://schemas.microsoft.com/office/drawing/2014/chart" uri="{C3380CC4-5D6E-409C-BE32-E72D297353CC}">
                  <c16:uniqueId val="{00000000-C604-4F5B-8A35-BFD459203F1C}"/>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0752713374640392"/>
                      <c:h val="0.1723382047594956"/>
                    </c:manualLayout>
                  </c15:layout>
                </c:ext>
                <c:ext xmlns:c16="http://schemas.microsoft.com/office/drawing/2014/chart" uri="{C3380CC4-5D6E-409C-BE32-E72D297353CC}">
                  <c16:uniqueId val="{00000001-C604-4F5B-8A35-BFD459203F1C}"/>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604-4F5B-8A35-BFD459203F1C}"/>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604-4F5B-8A35-BFD459203F1C}"/>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604-4F5B-8A35-BFD459203F1C}"/>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604-4F5B-8A35-BFD459203F1C}"/>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604-4F5B-8A35-BFD459203F1C}"/>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604-4F5B-8A35-BFD459203F1C}"/>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604-4F5B-8A35-BFD459203F1C}"/>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604-4F5B-8A35-BFD459203F1C}"/>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'2F'!$F$5:$F$14</c:f>
              <c:strCache>
                <c:ptCount val="10"/>
                <c:pt idx="0">
                  <c:v>Lenawee Intermediate School District</c:v>
                </c:pt>
                <c:pt idx="1">
                  <c:v>Birth Toddlers &amp; Beyond</c:v>
                </c:pt>
                <c:pt idx="2">
                  <c:v>Plastipak</c:v>
                </c:pt>
                <c:pt idx="3">
                  <c:v>Bedford Child Development Center</c:v>
                </c:pt>
                <c:pt idx="4">
                  <c:v>Monroe County Community College</c:v>
                </c:pt>
                <c:pt idx="5">
                  <c:v>Discover Our World Too</c:v>
                </c:pt>
                <c:pt idx="6">
                  <c:v>Archdiocese Of Detroit</c:v>
                </c:pt>
                <c:pt idx="7">
                  <c:v>Lume Cannabis Co.</c:v>
                </c:pt>
                <c:pt idx="8">
                  <c:v>St John's Learning Center</c:v>
                </c:pt>
                <c:pt idx="9">
                  <c:v>Telamon Corporation</c:v>
                </c:pt>
              </c:strCache>
            </c:strRef>
          </c:cat>
          <c:val>
            <c:numRef>
              <c:f>'2F'!$G$5:$G$14</c:f>
              <c:numCache>
                <c:formatCode>#,##0</c:formatCode>
                <c:ptCount val="10"/>
                <c:pt idx="0">
                  <c:v>13</c:v>
                </c:pt>
                <c:pt idx="1">
                  <c:v>6</c:v>
                </c:pt>
                <c:pt idx="2">
                  <c:v>6</c:v>
                </c:pt>
                <c:pt idx="3">
                  <c:v>5</c:v>
                </c:pt>
                <c:pt idx="4">
                  <c:v>4</c:v>
                </c:pt>
                <c:pt idx="5">
                  <c:v>4</c:v>
                </c:pt>
                <c:pt idx="6">
                  <c:v>4</c:v>
                </c:pt>
                <c:pt idx="7">
                  <c:v>2</c:v>
                </c:pt>
                <c:pt idx="8">
                  <c:v>2</c:v>
                </c:pt>
                <c:pt idx="9">
                  <c:v>2</c:v>
                </c:pt>
              </c:numCache>
            </c:numRef>
          </c:val>
          <c:extLst>
            <c:ext xmlns:c16="http://schemas.microsoft.com/office/drawing/2014/chart" uri="{C3380CC4-5D6E-409C-BE32-E72D297353CC}">
              <c16:uniqueId val="{0000000A-C604-4F5B-8A35-BFD459203F1C}"/>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9a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745979303418866"/>
          <c:w val="0.87985636974531278"/>
          <c:h val="0.75065675016131306"/>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'3A'!$V$5:$V$25</c:f>
              <c:numCache>
                <c:formatCode>"$"#,##0.00</c:formatCode>
                <c:ptCount val="21"/>
                <c:pt idx="0">
                  <c:v>16.326731543387275</c:v>
                </c:pt>
                <c:pt idx="1">
                  <c:v>16.734899831971955</c:v>
                </c:pt>
                <c:pt idx="2">
                  <c:v>17.153272327771251</c:v>
                </c:pt>
                <c:pt idx="3">
                  <c:v>17.58210413596553</c:v>
                </c:pt>
                <c:pt idx="4">
                  <c:v>18.021656739364666</c:v>
                </c:pt>
                <c:pt idx="5">
                  <c:v>18.47219815784878</c:v>
                </c:pt>
                <c:pt idx="6">
                  <c:v>18.934003111794997</c:v>
                </c:pt>
                <c:pt idx="7">
                  <c:v>19.40735318958987</c:v>
                </c:pt>
                <c:pt idx="8">
                  <c:v>19.892537019329616</c:v>
                </c:pt>
                <c:pt idx="9">
                  <c:v>20.389850444812854</c:v>
                </c:pt>
                <c:pt idx="10">
                  <c:v>20.899596705933174</c:v>
                </c:pt>
                <c:pt idx="11">
                  <c:v>21.422086623581503</c:v>
                </c:pt>
                <c:pt idx="12">
                  <c:v>21.957638789171039</c:v>
                </c:pt>
                <c:pt idx="13">
                  <c:v>22.506579758900312</c:v>
                </c:pt>
                <c:pt idx="14">
                  <c:v>23.069244252872817</c:v>
                </c:pt>
                <c:pt idx="15">
                  <c:v>23.645975359194637</c:v>
                </c:pt>
                <c:pt idx="16">
                  <c:v>24.237124743174501</c:v>
                </c:pt>
                <c:pt idx="17">
                  <c:v>24.843052861753861</c:v>
                </c:pt>
                <c:pt idx="18">
                  <c:v>25.464129183297704</c:v>
                </c:pt>
                <c:pt idx="19">
                  <c:v>26.100732412880145</c:v>
                </c:pt>
                <c:pt idx="20">
                  <c:v>26.753250723202147</c:v>
                </c:pt>
              </c:numCache>
            </c:numRef>
          </c:val>
          <c:smooth val="0"/>
          <c:extLst>
            <c:ext xmlns:c16="http://schemas.microsoft.com/office/drawing/2014/chart" uri="{C3380CC4-5D6E-409C-BE32-E72D297353CC}">
              <c16:uniqueId val="{00000000-F9AD-414A-B9A1-C7DD8750975C}"/>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'3A'!$W$5:$W$25</c:f>
              <c:numCache>
                <c:formatCode>"$"#,##0.00</c:formatCode>
                <c:ptCount val="21"/>
                <c:pt idx="0">
                  <c:v>19.156696428571429</c:v>
                </c:pt>
                <c:pt idx="1">
                  <c:v>19.635613839285714</c:v>
                </c:pt>
                <c:pt idx="2">
                  <c:v>20.126504185267855</c:v>
                </c:pt>
                <c:pt idx="3">
                  <c:v>20.629666789899549</c:v>
                </c:pt>
                <c:pt idx="4">
                  <c:v>21.145408459647037</c:v>
                </c:pt>
                <c:pt idx="5">
                  <c:v>21.674043671138211</c:v>
                </c:pt>
                <c:pt idx="6">
                  <c:v>22.215894762916665</c:v>
                </c:pt>
                <c:pt idx="7">
                  <c:v>22.771292131989579</c:v>
                </c:pt>
                <c:pt idx="8">
                  <c:v>23.340574435289316</c:v>
                </c:pt>
                <c:pt idx="9">
                  <c:v>23.924088796171546</c:v>
                </c:pt>
                <c:pt idx="10">
                  <c:v>24.522191016075833</c:v>
                </c:pt>
                <c:pt idx="11">
                  <c:v>25.135245791477725</c:v>
                </c:pt>
                <c:pt idx="12">
                  <c:v>25.763626936264668</c:v>
                </c:pt>
                <c:pt idx="13">
                  <c:v>26.407717609671284</c:v>
                </c:pt>
                <c:pt idx="14">
                  <c:v>27.067910549913062</c:v>
                </c:pt>
                <c:pt idx="15">
                  <c:v>27.744608313660887</c:v>
                </c:pt>
                <c:pt idx="16">
                  <c:v>28.438223521502408</c:v>
                </c:pt>
                <c:pt idx="17">
                  <c:v>29.149179109539965</c:v>
                </c:pt>
                <c:pt idx="18">
                  <c:v>29.877908587278462</c:v>
                </c:pt>
                <c:pt idx="19">
                  <c:v>30.624856301960421</c:v>
                </c:pt>
                <c:pt idx="20">
                  <c:v>31.39047770950943</c:v>
                </c:pt>
              </c:numCache>
            </c:numRef>
          </c:val>
          <c:smooth val="0"/>
          <c:extLst>
            <c:ext xmlns:c16="http://schemas.microsoft.com/office/drawing/2014/chart" uri="{C3380CC4-5D6E-409C-BE32-E72D297353CC}">
              <c16:uniqueId val="{00000001-F9AD-414A-B9A1-C7DD8750975C}"/>
            </c:ext>
          </c:extLst>
        </c:ser>
        <c:ser>
          <c:idx val="2"/>
          <c:order val="2"/>
          <c:tx>
            <c:strRef>
              <c:f>'3A'!$X$4</c:f>
              <c:strCache>
                <c:ptCount val="1"/>
                <c:pt idx="0">
                  <c:v>AA</c:v>
                </c:pt>
              </c:strCache>
            </c:strRef>
          </c:tx>
          <c:spPr>
            <a:ln w="28575" cap="rnd">
              <a:solidFill>
                <a:schemeClr val="accent4"/>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'3A'!$X$5:$X$25</c:f>
              <c:numCache>
                <c:formatCode>"$"#,##0.00</c:formatCode>
                <c:ptCount val="21"/>
                <c:pt idx="0">
                  <c:v>21.072366071428572</c:v>
                </c:pt>
                <c:pt idx="1">
                  <c:v>21.599175223214285</c:v>
                </c:pt>
                <c:pt idx="2">
                  <c:v>22.139154603794641</c:v>
                </c:pt>
                <c:pt idx="3">
                  <c:v>22.692633468889504</c:v>
                </c:pt>
                <c:pt idx="4">
                  <c:v>23.259949305611741</c:v>
                </c:pt>
                <c:pt idx="5">
                  <c:v>23.841448038252032</c:v>
                </c:pt>
                <c:pt idx="6">
                  <c:v>24.437484239208331</c:v>
                </c:pt>
                <c:pt idx="7">
                  <c:v>25.048421345188537</c:v>
                </c:pt>
                <c:pt idx="8">
                  <c:v>25.674631878818246</c:v>
                </c:pt>
                <c:pt idx="9">
                  <c:v>26.3164976757887</c:v>
                </c:pt>
                <c:pt idx="10">
                  <c:v>26.974410117683416</c:v>
                </c:pt>
                <c:pt idx="11">
                  <c:v>27.648770370625499</c:v>
                </c:pt>
                <c:pt idx="12">
                  <c:v>28.339989629891136</c:v>
                </c:pt>
                <c:pt idx="13">
                  <c:v>29.048489370638411</c:v>
                </c:pt>
                <c:pt idx="14">
                  <c:v>29.774701604904369</c:v>
                </c:pt>
                <c:pt idx="15">
                  <c:v>30.519069145026975</c:v>
                </c:pt>
                <c:pt idx="16">
                  <c:v>31.282045873652645</c:v>
                </c:pt>
                <c:pt idx="17">
                  <c:v>32.064097020493961</c:v>
                </c:pt>
                <c:pt idx="18">
                  <c:v>32.865699446006303</c:v>
                </c:pt>
                <c:pt idx="19">
                  <c:v>33.687341932156457</c:v>
                </c:pt>
                <c:pt idx="20">
                  <c:v>34.529525480460364</c:v>
                </c:pt>
              </c:numCache>
            </c:numRef>
          </c:val>
          <c:smooth val="0"/>
          <c:extLst>
            <c:ext xmlns:c16="http://schemas.microsoft.com/office/drawing/2014/chart" uri="{C3380CC4-5D6E-409C-BE32-E72D297353CC}">
              <c16:uniqueId val="{00000002-F9AD-414A-B9A1-C7DD8750975C}"/>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'3A'!$Y$5:$Y$25</c:f>
              <c:numCache>
                <c:formatCode>"$"#,##0.00</c:formatCode>
                <c:ptCount val="21"/>
                <c:pt idx="0">
                  <c:v>23.179602678571431</c:v>
                </c:pt>
                <c:pt idx="1">
                  <c:v>23.759092745535714</c:v>
                </c:pt>
                <c:pt idx="2">
                  <c:v>24.353070064174105</c:v>
                </c:pt>
                <c:pt idx="3">
                  <c:v>24.961896815778456</c:v>
                </c:pt>
                <c:pt idx="4">
                  <c:v>25.585944236172914</c:v>
                </c:pt>
                <c:pt idx="5">
                  <c:v>26.225592842077234</c:v>
                </c:pt>
                <c:pt idx="6">
                  <c:v>26.881232663129161</c:v>
                </c:pt>
                <c:pt idx="7">
                  <c:v>27.553263479707386</c:v>
                </c:pt>
                <c:pt idx="8">
                  <c:v>28.242095066700067</c:v>
                </c:pt>
                <c:pt idx="9">
                  <c:v>28.948147443367567</c:v>
                </c:pt>
                <c:pt idx="10">
                  <c:v>29.671851129451753</c:v>
                </c:pt>
                <c:pt idx="11">
                  <c:v>30.413647407688043</c:v>
                </c:pt>
                <c:pt idx="12">
                  <c:v>31.173988592880242</c:v>
                </c:pt>
                <c:pt idx="13">
                  <c:v>31.953338307702246</c:v>
                </c:pt>
                <c:pt idx="14">
                  <c:v>32.752171765394799</c:v>
                </c:pt>
                <c:pt idx="15">
                  <c:v>33.570976059529663</c:v>
                </c:pt>
                <c:pt idx="16">
                  <c:v>34.410250461017903</c:v>
                </c:pt>
                <c:pt idx="17">
                  <c:v>35.270506722543345</c:v>
                </c:pt>
                <c:pt idx="18">
                  <c:v>36.152269390606925</c:v>
                </c:pt>
                <c:pt idx="19">
                  <c:v>37.056076125372094</c:v>
                </c:pt>
                <c:pt idx="20">
                  <c:v>37.982478028506392</c:v>
                </c:pt>
              </c:numCache>
            </c:numRef>
          </c:val>
          <c:smooth val="0"/>
          <c:extLst>
            <c:ext xmlns:c16="http://schemas.microsoft.com/office/drawing/2014/chart" uri="{C3380CC4-5D6E-409C-BE32-E72D297353CC}">
              <c16:uniqueId val="{00000003-F9AD-414A-B9A1-C7DD8750975C}"/>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'3A'!$Z$5:$Z$25</c:f>
              <c:numCache>
                <c:formatCode>"$"#,##0.00</c:formatCode>
                <c:ptCount val="21"/>
                <c:pt idx="0">
                  <c:v>25.497562946428577</c:v>
                </c:pt>
                <c:pt idx="1">
                  <c:v>26.135002020089289</c:v>
                </c:pt>
                <c:pt idx="2">
                  <c:v>26.788377070591519</c:v>
                </c:pt>
                <c:pt idx="3">
                  <c:v>27.458086497356305</c:v>
                </c:pt>
                <c:pt idx="4">
                  <c:v>28.144538659790211</c:v>
                </c:pt>
                <c:pt idx="5">
                  <c:v>28.848152126284962</c:v>
                </c:pt>
                <c:pt idx="6">
                  <c:v>29.569355929442082</c:v>
                </c:pt>
                <c:pt idx="7">
                  <c:v>30.30858982767813</c:v>
                </c:pt>
                <c:pt idx="8">
                  <c:v>31.066304573370079</c:v>
                </c:pt>
                <c:pt idx="9">
                  <c:v>31.842962187704327</c:v>
                </c:pt>
                <c:pt idx="10">
                  <c:v>32.639036242396934</c:v>
                </c:pt>
                <c:pt idx="11">
                  <c:v>33.455012148456852</c:v>
                </c:pt>
                <c:pt idx="12">
                  <c:v>34.291387452168273</c:v>
                </c:pt>
                <c:pt idx="13">
                  <c:v>35.148672138472477</c:v>
                </c:pt>
                <c:pt idx="14">
                  <c:v>36.027388941934284</c:v>
                </c:pt>
                <c:pt idx="15">
                  <c:v>36.928073665482636</c:v>
                </c:pt>
                <c:pt idx="16">
                  <c:v>37.851275507119695</c:v>
                </c:pt>
                <c:pt idx="17">
                  <c:v>38.797557394797686</c:v>
                </c:pt>
                <c:pt idx="18">
                  <c:v>39.767496329667622</c:v>
                </c:pt>
                <c:pt idx="19">
                  <c:v>40.761683737909308</c:v>
                </c:pt>
                <c:pt idx="20">
                  <c:v>41.780725831357039</c:v>
                </c:pt>
              </c:numCache>
            </c:numRef>
          </c:val>
          <c:smooth val="0"/>
          <c:extLst>
            <c:ext xmlns:c16="http://schemas.microsoft.com/office/drawing/2014/chart" uri="{C3380CC4-5D6E-409C-BE32-E72D297353CC}">
              <c16:uniqueId val="{00000004-F9AD-414A-B9A1-C7DD8750975C}"/>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'3A'!$AA$5:$AA$25</c:f>
              <c:numCache>
                <c:formatCode>"$"#,##0.00</c:formatCode>
                <c:ptCount val="21"/>
                <c:pt idx="0">
                  <c:v>28.047319241071438</c:v>
                </c:pt>
                <c:pt idx="1">
                  <c:v>28.748502222098221</c:v>
                </c:pt>
                <c:pt idx="2">
                  <c:v>29.467214777650675</c:v>
                </c:pt>
                <c:pt idx="3">
                  <c:v>30.203895147091938</c:v>
                </c:pt>
                <c:pt idx="4">
                  <c:v>30.958992525769233</c:v>
                </c:pt>
                <c:pt idx="5">
                  <c:v>31.732967338913461</c:v>
                </c:pt>
                <c:pt idx="6">
                  <c:v>32.526291522386295</c:v>
                </c:pt>
                <c:pt idx="7">
                  <c:v>33.339448810445951</c:v>
                </c:pt>
                <c:pt idx="8">
                  <c:v>34.172935030707094</c:v>
                </c:pt>
                <c:pt idx="9">
                  <c:v>35.027258406474772</c:v>
                </c:pt>
                <c:pt idx="10">
                  <c:v>35.902939866636636</c:v>
                </c:pt>
                <c:pt idx="11">
                  <c:v>36.800513363302549</c:v>
                </c:pt>
                <c:pt idx="12">
                  <c:v>37.720526197385112</c:v>
                </c:pt>
                <c:pt idx="13">
                  <c:v>38.663539352319738</c:v>
                </c:pt>
                <c:pt idx="14">
                  <c:v>39.630127836127727</c:v>
                </c:pt>
                <c:pt idx="15">
                  <c:v>40.620881032030915</c:v>
                </c:pt>
                <c:pt idx="16">
                  <c:v>41.636403057831686</c:v>
                </c:pt>
                <c:pt idx="17">
                  <c:v>42.677313134277476</c:v>
                </c:pt>
                <c:pt idx="18">
                  <c:v>43.744245962634409</c:v>
                </c:pt>
                <c:pt idx="19">
                  <c:v>44.837852111700265</c:v>
                </c:pt>
                <c:pt idx="20">
                  <c:v>45.958798414492769</c:v>
                </c:pt>
              </c:numCache>
            </c:numRef>
          </c:val>
          <c:smooth val="0"/>
          <c:extLst>
            <c:ext xmlns:c16="http://schemas.microsoft.com/office/drawing/2014/chart" uri="{C3380CC4-5D6E-409C-BE32-E72D297353CC}">
              <c16:uniqueId val="{00000005-F9AD-414A-B9A1-C7DD8750975C}"/>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9"/>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9a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760150591157619"/>
          <c:w val="0.87985636974531278"/>
          <c:h val="0.76051503728392533"/>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'3A'!$V$30:$V$50</c:f>
              <c:numCache>
                <c:formatCode>"$"#,##0.00</c:formatCode>
                <c:ptCount val="21"/>
                <c:pt idx="0">
                  <c:v>14.842483221261158</c:v>
                </c:pt>
                <c:pt idx="1">
                  <c:v>15.213545301792687</c:v>
                </c:pt>
                <c:pt idx="2">
                  <c:v>15.593883934337503</c:v>
                </c:pt>
                <c:pt idx="3">
                  <c:v>15.983731032695939</c:v>
                </c:pt>
                <c:pt idx="4">
                  <c:v>16.383324308513338</c:v>
                </c:pt>
                <c:pt idx="5">
                  <c:v>16.792907416226168</c:v>
                </c:pt>
                <c:pt idx="6">
                  <c:v>17.21273010163182</c:v>
                </c:pt>
                <c:pt idx="7">
                  <c:v>17.643048354172613</c:v>
                </c:pt>
                <c:pt idx="8">
                  <c:v>18.084124563026926</c:v>
                </c:pt>
                <c:pt idx="9">
                  <c:v>18.536227677102598</c:v>
                </c:pt>
                <c:pt idx="10">
                  <c:v>18.99963336903016</c:v>
                </c:pt>
                <c:pt idx="11">
                  <c:v>19.474624203255914</c:v>
                </c:pt>
                <c:pt idx="12">
                  <c:v>19.961489808337308</c:v>
                </c:pt>
                <c:pt idx="13">
                  <c:v>20.460527053545739</c:v>
                </c:pt>
                <c:pt idx="14">
                  <c:v>20.972040229884382</c:v>
                </c:pt>
                <c:pt idx="15">
                  <c:v>21.49634123563149</c:v>
                </c:pt>
                <c:pt idx="16">
                  <c:v>22.033749766522277</c:v>
                </c:pt>
                <c:pt idx="17">
                  <c:v>22.58459351068533</c:v>
                </c:pt>
                <c:pt idx="18">
                  <c:v>23.149208348452461</c:v>
                </c:pt>
                <c:pt idx="19">
                  <c:v>23.727938557163771</c:v>
                </c:pt>
                <c:pt idx="20">
                  <c:v>24.321137021092863</c:v>
                </c:pt>
              </c:numCache>
            </c:numRef>
          </c:val>
          <c:smooth val="0"/>
          <c:extLst>
            <c:ext xmlns:c16="http://schemas.microsoft.com/office/drawing/2014/chart" uri="{C3380CC4-5D6E-409C-BE32-E72D297353CC}">
              <c16:uniqueId val="{00000000-C3A0-4794-A79F-875D27EC5DE8}"/>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'3A'!$W$30:$W$50</c:f>
              <c:numCache>
                <c:formatCode>"$"#,##0.00</c:formatCode>
                <c:ptCount val="21"/>
                <c:pt idx="0">
                  <c:v>17.415178571428569</c:v>
                </c:pt>
                <c:pt idx="1">
                  <c:v>17.850558035714283</c:v>
                </c:pt>
                <c:pt idx="2">
                  <c:v>18.296821986607139</c:v>
                </c:pt>
                <c:pt idx="3">
                  <c:v>18.754242536272315</c:v>
                </c:pt>
                <c:pt idx="4">
                  <c:v>19.223098599679123</c:v>
                </c:pt>
                <c:pt idx="5">
                  <c:v>19.7036760646711</c:v>
                </c:pt>
                <c:pt idx="6">
                  <c:v>20.196267966287877</c:v>
                </c:pt>
                <c:pt idx="7">
                  <c:v>20.701174665445073</c:v>
                </c:pt>
                <c:pt idx="8">
                  <c:v>21.218704032081199</c:v>
                </c:pt>
                <c:pt idx="9">
                  <c:v>21.749171632883225</c:v>
                </c:pt>
                <c:pt idx="10">
                  <c:v>22.292900923705304</c:v>
                </c:pt>
                <c:pt idx="11">
                  <c:v>22.850223446797933</c:v>
                </c:pt>
                <c:pt idx="12">
                  <c:v>23.421479032967881</c:v>
                </c:pt>
                <c:pt idx="13">
                  <c:v>24.007016008792075</c:v>
                </c:pt>
                <c:pt idx="14">
                  <c:v>24.607191409011875</c:v>
                </c:pt>
                <c:pt idx="15">
                  <c:v>25.222371194237169</c:v>
                </c:pt>
                <c:pt idx="16">
                  <c:v>25.852930474093096</c:v>
                </c:pt>
                <c:pt idx="17">
                  <c:v>26.49925373594542</c:v>
                </c:pt>
                <c:pt idx="18">
                  <c:v>27.161735079344052</c:v>
                </c:pt>
                <c:pt idx="19">
                  <c:v>27.840778456327651</c:v>
                </c:pt>
                <c:pt idx="20">
                  <c:v>28.536797917735839</c:v>
                </c:pt>
              </c:numCache>
            </c:numRef>
          </c:val>
          <c:smooth val="0"/>
          <c:extLst>
            <c:ext xmlns:c16="http://schemas.microsoft.com/office/drawing/2014/chart" uri="{C3380CC4-5D6E-409C-BE32-E72D297353CC}">
              <c16:uniqueId val="{00000001-C3A0-4794-A79F-875D27EC5DE8}"/>
            </c:ext>
          </c:extLst>
        </c:ser>
        <c:ser>
          <c:idx val="2"/>
          <c:order val="2"/>
          <c:tx>
            <c:strRef>
              <c:f>'3A'!$X$4</c:f>
              <c:strCache>
                <c:ptCount val="1"/>
                <c:pt idx="0">
                  <c:v>AA</c:v>
                </c:pt>
              </c:strCache>
            </c:strRef>
          </c:tx>
          <c:spPr>
            <a:ln w="28575" cap="rnd">
              <a:solidFill>
                <a:schemeClr val="accent4"/>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'3A'!$X$30:$X$50</c:f>
              <c:numCache>
                <c:formatCode>"$"#,##0.00</c:formatCode>
                <c:ptCount val="21"/>
                <c:pt idx="0">
                  <c:v>19.156696428571429</c:v>
                </c:pt>
                <c:pt idx="1">
                  <c:v>19.635613839285714</c:v>
                </c:pt>
                <c:pt idx="2">
                  <c:v>20.126504185267855</c:v>
                </c:pt>
                <c:pt idx="3">
                  <c:v>20.629666789899549</c:v>
                </c:pt>
                <c:pt idx="4">
                  <c:v>21.145408459647037</c:v>
                </c:pt>
                <c:pt idx="5">
                  <c:v>21.674043671138211</c:v>
                </c:pt>
                <c:pt idx="6">
                  <c:v>22.215894762916665</c:v>
                </c:pt>
                <c:pt idx="7">
                  <c:v>22.771292131989579</c:v>
                </c:pt>
                <c:pt idx="8">
                  <c:v>23.340574435289316</c:v>
                </c:pt>
                <c:pt idx="9">
                  <c:v>23.924088796171546</c:v>
                </c:pt>
                <c:pt idx="10">
                  <c:v>24.522191016075833</c:v>
                </c:pt>
                <c:pt idx="11">
                  <c:v>25.135245791477725</c:v>
                </c:pt>
                <c:pt idx="12">
                  <c:v>25.763626936264668</c:v>
                </c:pt>
                <c:pt idx="13">
                  <c:v>26.407717609671284</c:v>
                </c:pt>
                <c:pt idx="14">
                  <c:v>27.067910549913062</c:v>
                </c:pt>
                <c:pt idx="15">
                  <c:v>27.744608313660887</c:v>
                </c:pt>
                <c:pt idx="16">
                  <c:v>28.438223521502408</c:v>
                </c:pt>
                <c:pt idx="17">
                  <c:v>29.149179109539965</c:v>
                </c:pt>
                <c:pt idx="18">
                  <c:v>29.877908587278462</c:v>
                </c:pt>
                <c:pt idx="19">
                  <c:v>30.624856301960421</c:v>
                </c:pt>
                <c:pt idx="20">
                  <c:v>31.39047770950943</c:v>
                </c:pt>
              </c:numCache>
            </c:numRef>
          </c:val>
          <c:smooth val="0"/>
          <c:extLst>
            <c:ext xmlns:c16="http://schemas.microsoft.com/office/drawing/2014/chart" uri="{C3380CC4-5D6E-409C-BE32-E72D297353CC}">
              <c16:uniqueId val="{00000002-C3A0-4794-A79F-875D27EC5DE8}"/>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'3A'!$Y$30:$Y$50</c:f>
              <c:numCache>
                <c:formatCode>"$"#,##0.00</c:formatCode>
                <c:ptCount val="21"/>
                <c:pt idx="0">
                  <c:v>21.072366071428572</c:v>
                </c:pt>
                <c:pt idx="1">
                  <c:v>21.599175223214285</c:v>
                </c:pt>
                <c:pt idx="2">
                  <c:v>22.139154603794641</c:v>
                </c:pt>
                <c:pt idx="3">
                  <c:v>22.692633468889504</c:v>
                </c:pt>
                <c:pt idx="4">
                  <c:v>23.259949305611741</c:v>
                </c:pt>
                <c:pt idx="5">
                  <c:v>23.841448038252032</c:v>
                </c:pt>
                <c:pt idx="6">
                  <c:v>24.437484239208331</c:v>
                </c:pt>
                <c:pt idx="7">
                  <c:v>25.048421345188537</c:v>
                </c:pt>
                <c:pt idx="8">
                  <c:v>25.674631878818246</c:v>
                </c:pt>
                <c:pt idx="9">
                  <c:v>26.3164976757887</c:v>
                </c:pt>
                <c:pt idx="10">
                  <c:v>26.974410117683416</c:v>
                </c:pt>
                <c:pt idx="11">
                  <c:v>27.648770370625499</c:v>
                </c:pt>
                <c:pt idx="12">
                  <c:v>28.339989629891136</c:v>
                </c:pt>
                <c:pt idx="13">
                  <c:v>29.048489370638411</c:v>
                </c:pt>
                <c:pt idx="14">
                  <c:v>29.774701604904369</c:v>
                </c:pt>
                <c:pt idx="15">
                  <c:v>30.519069145026975</c:v>
                </c:pt>
                <c:pt idx="16">
                  <c:v>31.282045873652645</c:v>
                </c:pt>
                <c:pt idx="17">
                  <c:v>32.064097020493961</c:v>
                </c:pt>
                <c:pt idx="18">
                  <c:v>32.865699446006303</c:v>
                </c:pt>
                <c:pt idx="19">
                  <c:v>33.687341932156457</c:v>
                </c:pt>
                <c:pt idx="20">
                  <c:v>34.529525480460364</c:v>
                </c:pt>
              </c:numCache>
            </c:numRef>
          </c:val>
          <c:smooth val="0"/>
          <c:extLst>
            <c:ext xmlns:c16="http://schemas.microsoft.com/office/drawing/2014/chart" uri="{C3380CC4-5D6E-409C-BE32-E72D297353CC}">
              <c16:uniqueId val="{00000003-C3A0-4794-A79F-875D27EC5DE8}"/>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'3A'!$Z$30:$Z$50</c:f>
              <c:numCache>
                <c:formatCode>"$"#,##0.00</c:formatCode>
                <c:ptCount val="21"/>
                <c:pt idx="0">
                  <c:v>23.179602678571431</c:v>
                </c:pt>
                <c:pt idx="1">
                  <c:v>23.759092745535714</c:v>
                </c:pt>
                <c:pt idx="2">
                  <c:v>24.353070064174105</c:v>
                </c:pt>
                <c:pt idx="3">
                  <c:v>24.961896815778456</c:v>
                </c:pt>
                <c:pt idx="4">
                  <c:v>25.585944236172914</c:v>
                </c:pt>
                <c:pt idx="5">
                  <c:v>26.225592842077234</c:v>
                </c:pt>
                <c:pt idx="6">
                  <c:v>26.881232663129161</c:v>
                </c:pt>
                <c:pt idx="7">
                  <c:v>27.553263479707386</c:v>
                </c:pt>
                <c:pt idx="8">
                  <c:v>28.242095066700067</c:v>
                </c:pt>
                <c:pt idx="9">
                  <c:v>28.948147443367567</c:v>
                </c:pt>
                <c:pt idx="10">
                  <c:v>29.671851129451753</c:v>
                </c:pt>
                <c:pt idx="11">
                  <c:v>30.413647407688043</c:v>
                </c:pt>
                <c:pt idx="12">
                  <c:v>31.173988592880242</c:v>
                </c:pt>
                <c:pt idx="13">
                  <c:v>31.953338307702246</c:v>
                </c:pt>
                <c:pt idx="14">
                  <c:v>32.752171765394799</c:v>
                </c:pt>
                <c:pt idx="15">
                  <c:v>33.570976059529663</c:v>
                </c:pt>
                <c:pt idx="16">
                  <c:v>34.410250461017903</c:v>
                </c:pt>
                <c:pt idx="17">
                  <c:v>35.270506722543345</c:v>
                </c:pt>
                <c:pt idx="18">
                  <c:v>36.152269390606925</c:v>
                </c:pt>
                <c:pt idx="19">
                  <c:v>37.056076125372094</c:v>
                </c:pt>
                <c:pt idx="20">
                  <c:v>37.982478028506392</c:v>
                </c:pt>
              </c:numCache>
            </c:numRef>
          </c:val>
          <c:smooth val="0"/>
          <c:extLst>
            <c:ext xmlns:c16="http://schemas.microsoft.com/office/drawing/2014/chart" uri="{C3380CC4-5D6E-409C-BE32-E72D297353CC}">
              <c16:uniqueId val="{00000004-C3A0-4794-A79F-875D27EC5DE8}"/>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'3A'!$AA$30:$AA$50</c:f>
              <c:numCache>
                <c:formatCode>"$"#,##0.00</c:formatCode>
                <c:ptCount val="21"/>
                <c:pt idx="0">
                  <c:v>25.497562946428577</c:v>
                </c:pt>
                <c:pt idx="1">
                  <c:v>26.135002020089289</c:v>
                </c:pt>
                <c:pt idx="2">
                  <c:v>26.788377070591519</c:v>
                </c:pt>
                <c:pt idx="3">
                  <c:v>27.458086497356305</c:v>
                </c:pt>
                <c:pt idx="4">
                  <c:v>28.144538659790211</c:v>
                </c:pt>
                <c:pt idx="5">
                  <c:v>28.848152126284962</c:v>
                </c:pt>
                <c:pt idx="6">
                  <c:v>29.569355929442082</c:v>
                </c:pt>
                <c:pt idx="7">
                  <c:v>30.30858982767813</c:v>
                </c:pt>
                <c:pt idx="8">
                  <c:v>31.066304573370079</c:v>
                </c:pt>
                <c:pt idx="9">
                  <c:v>31.842962187704327</c:v>
                </c:pt>
                <c:pt idx="10">
                  <c:v>32.639036242396934</c:v>
                </c:pt>
                <c:pt idx="11">
                  <c:v>33.455012148456852</c:v>
                </c:pt>
                <c:pt idx="12">
                  <c:v>34.291387452168273</c:v>
                </c:pt>
                <c:pt idx="13">
                  <c:v>35.148672138472477</c:v>
                </c:pt>
                <c:pt idx="14">
                  <c:v>36.027388941934284</c:v>
                </c:pt>
                <c:pt idx="15">
                  <c:v>36.928073665482636</c:v>
                </c:pt>
                <c:pt idx="16">
                  <c:v>37.851275507119695</c:v>
                </c:pt>
                <c:pt idx="17">
                  <c:v>38.797557394797686</c:v>
                </c:pt>
                <c:pt idx="18">
                  <c:v>39.767496329667622</c:v>
                </c:pt>
                <c:pt idx="19">
                  <c:v>40.761683737909308</c:v>
                </c:pt>
                <c:pt idx="20">
                  <c:v>41.780725831357039</c:v>
                </c:pt>
              </c:numCache>
            </c:numRef>
          </c:val>
          <c:smooth val="0"/>
          <c:extLst>
            <c:ext xmlns:c16="http://schemas.microsoft.com/office/drawing/2014/chart" uri="{C3380CC4-5D6E-409C-BE32-E72D297353CC}">
              <c16:uniqueId val="{00000005-C3A0-4794-A79F-875D27EC5DE8}"/>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151589764634468"/>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3"/>
          <c:min val="18"/>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166149426761398"/>
          <c:y val="8.7750010915918317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9.0090947988817296E-2"/>
          <c:w val="0.88364242704955998"/>
          <c:h val="0.75700640528637198"/>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'3B'!$A$7:$A$13</c:f>
              <c:strCache>
                <c:ptCount val="7"/>
                <c:pt idx="0">
                  <c:v>14-18</c:v>
                </c:pt>
                <c:pt idx="1">
                  <c:v>19-24</c:v>
                </c:pt>
                <c:pt idx="2">
                  <c:v>25-34</c:v>
                </c:pt>
                <c:pt idx="3">
                  <c:v>35-44</c:v>
                </c:pt>
                <c:pt idx="4">
                  <c:v>45-54</c:v>
                </c:pt>
                <c:pt idx="5">
                  <c:v>55-64</c:v>
                </c:pt>
                <c:pt idx="6">
                  <c:v>65+</c:v>
                </c:pt>
              </c:strCache>
            </c:strRef>
          </c:cat>
          <c:val>
            <c:numRef>
              <c:f>'3B'!$C$7:$C$13</c:f>
              <c:numCache>
                <c:formatCode>0.0%;[Red]\ \(0.0%\)</c:formatCode>
                <c:ptCount val="7"/>
                <c:pt idx="0">
                  <c:v>5.1867219917012446E-3</c:v>
                </c:pt>
                <c:pt idx="1">
                  <c:v>5.8091286307053944E-2</c:v>
                </c:pt>
                <c:pt idx="2">
                  <c:v>0.15975103734439833</c:v>
                </c:pt>
                <c:pt idx="3">
                  <c:v>0.26348547717842324</c:v>
                </c:pt>
                <c:pt idx="4">
                  <c:v>0.29460580912863071</c:v>
                </c:pt>
                <c:pt idx="5">
                  <c:v>0.17842323651452283</c:v>
                </c:pt>
                <c:pt idx="6">
                  <c:v>4.0456431535269712E-2</c:v>
                </c:pt>
              </c:numCache>
            </c:numRef>
          </c:val>
          <c:extLst>
            <c:ext xmlns:c16="http://schemas.microsoft.com/office/drawing/2014/chart" uri="{C3380CC4-5D6E-409C-BE32-E72D297353CC}">
              <c16:uniqueId val="{00000000-DC29-4937-AF72-A64BC0BFD291}"/>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2706-414A-B180-9BCB9C23396F}"/>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2706-414A-B180-9BCB9C23396F}"/>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2706-414A-B180-9BCB9C23396F}"/>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2706-414A-B180-9BCB9C23396F}"/>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2706-414A-B180-9BCB9C23396F}"/>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2706-414A-B180-9BCB9C23396F}"/>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2706-414A-B180-9BCB9C23396F}"/>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06-414A-B180-9BCB9C23396F}"/>
                </c:ext>
              </c:extLst>
            </c:dLbl>
            <c:dLbl>
              <c:idx val="2"/>
              <c:layout>
                <c:manualLayout>
                  <c:x val="-9.3299732654192488E-2"/>
                  <c:y val="-0.121213224275648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06-414A-B180-9BCB9C23396F}"/>
                </c:ext>
              </c:extLst>
            </c:dLbl>
            <c:dLbl>
              <c:idx val="3"/>
              <c:layout>
                <c:manualLayout>
                  <c:x val="0.13400388240885081"/>
                  <c:y val="-0.1625533427733510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06-414A-B180-9BCB9C23396F}"/>
                </c:ext>
              </c:extLst>
            </c:dLbl>
            <c:dLbl>
              <c:idx val="5"/>
              <c:layout>
                <c:manualLayout>
                  <c:x val="8.8322970723766742E-2"/>
                  <c:y val="0.125693592557674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706-414A-B180-9BCB9C23396F}"/>
                </c:ext>
              </c:extLst>
            </c:dLbl>
            <c:dLbl>
              <c:idx val="6"/>
              <c:layout>
                <c:manualLayout>
                  <c:x val="-3.1980079771712605E-2"/>
                  <c:y val="5.8945508772057544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706-414A-B180-9BCB9C23396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'3B'!$G$7:$G$13</c:f>
              <c:numCache>
                <c:formatCode>0.0%;[Red]\ \(0.0%\)</c:formatCode>
                <c:ptCount val="7"/>
                <c:pt idx="0">
                  <c:v>4.2000000000000003E-2</c:v>
                </c:pt>
                <c:pt idx="1">
                  <c:v>0.25700000000000001</c:v>
                </c:pt>
                <c:pt idx="2">
                  <c:v>0.24399999999999999</c:v>
                </c:pt>
                <c:pt idx="3">
                  <c:v>0.14399999999999999</c:v>
                </c:pt>
                <c:pt idx="4">
                  <c:v>0.22800000000000001</c:v>
                </c:pt>
                <c:pt idx="5">
                  <c:v>7.0999999999999994E-2</c:v>
                </c:pt>
                <c:pt idx="6">
                  <c:v>1.4E-2</c:v>
                </c:pt>
              </c:numCache>
            </c:numRef>
          </c:val>
          <c:extLst>
            <c:ext xmlns:c16="http://schemas.microsoft.com/office/drawing/2014/chart" uri="{C3380CC4-5D6E-409C-BE32-E72D297353CC}">
              <c16:uniqueId val="{0000000E-2706-414A-B180-9BCB9C23396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3396494452277976"/>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5EB3-4B7A-9868-AA5F1E9031A8}"/>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5EB3-4B7A-9868-AA5F1E9031A8}"/>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5EB3-4B7A-9868-AA5F1E9031A8}"/>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5EB3-4B7A-9868-AA5F1E9031A8}"/>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5EB3-4B7A-9868-AA5F1E9031A8}"/>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5EB3-4B7A-9868-AA5F1E9031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EB3-4B7A-9868-AA5F1E9031A8}"/>
              </c:ext>
            </c:extLst>
          </c:dPt>
          <c:dLbls>
            <c:dLbl>
              <c:idx val="2"/>
              <c:layout>
                <c:manualLayout>
                  <c:x val="-4.4746906636670414E-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B3-4B7A-9868-AA5F1E9031A8}"/>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B3-4B7A-9868-AA5F1E9031A8}"/>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B3-4B7A-9868-AA5F1E9031A8}"/>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B3-4B7A-9868-AA5F1E9031A8}"/>
                </c:ext>
              </c:extLst>
            </c:dLbl>
            <c:dLbl>
              <c:idx val="6"/>
              <c:delete val="1"/>
              <c:extLst>
                <c:ext xmlns:c15="http://schemas.microsoft.com/office/drawing/2012/chart" uri="{CE6537A1-D6FC-4f65-9D91-7224C49458BB}"/>
                <c:ext xmlns:c16="http://schemas.microsoft.com/office/drawing/2014/chart" uri="{C3380CC4-5D6E-409C-BE32-E72D297353CC}">
                  <c16:uniqueId val="{0000000D-5EB3-4B7A-9868-AA5F1E9031A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'3B'!$K$7:$K$13</c:f>
              <c:numCache>
                <c:formatCode>0.0%;[Red]\ \(0.0%\)</c:formatCode>
                <c:ptCount val="7"/>
                <c:pt idx="0">
                  <c:v>0.81950207468879666</c:v>
                </c:pt>
                <c:pt idx="1">
                  <c:v>9.3360995850622408E-2</c:v>
                </c:pt>
                <c:pt idx="2">
                  <c:v>5.1867219917012451E-2</c:v>
                </c:pt>
                <c:pt idx="3">
                  <c:v>2.2821576763485476E-2</c:v>
                </c:pt>
                <c:pt idx="4">
                  <c:v>1.1410788381742738E-2</c:v>
                </c:pt>
                <c:pt idx="5">
                  <c:v>2.0746887966804979E-3</c:v>
                </c:pt>
                <c:pt idx="6">
                  <c:v>0</c:v>
                </c:pt>
              </c:numCache>
            </c:numRef>
          </c:val>
          <c:extLst>
            <c:ext xmlns:c16="http://schemas.microsoft.com/office/drawing/2014/chart" uri="{C3380CC4-5D6E-409C-BE32-E72D297353CC}">
              <c16:uniqueId val="{0000000E-5EB3-4B7A-9868-AA5F1E9031A8}"/>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9a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26343316586281"/>
          <c:w val="0.87985636974531278"/>
          <c:h val="0.75548219456428023"/>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'2A'!$V$31:$V$51</c:f>
              <c:numCache>
                <c:formatCode>"$"#,##0.00</c:formatCode>
                <c:ptCount val="21"/>
                <c:pt idx="0">
                  <c:v>19.016931627240858</c:v>
                </c:pt>
                <c:pt idx="1">
                  <c:v>19.492354917921876</c:v>
                </c:pt>
                <c:pt idx="2">
                  <c:v>19.979663790869921</c:v>
                </c:pt>
                <c:pt idx="3">
                  <c:v>20.479155385641668</c:v>
                </c:pt>
                <c:pt idx="4">
                  <c:v>20.991134270282707</c:v>
                </c:pt>
                <c:pt idx="5">
                  <c:v>21.515912627039771</c:v>
                </c:pt>
                <c:pt idx="6">
                  <c:v>22.053810442715765</c:v>
                </c:pt>
                <c:pt idx="7">
                  <c:v>22.605155703783655</c:v>
                </c:pt>
                <c:pt idx="8">
                  <c:v>23.170284596378245</c:v>
                </c:pt>
                <c:pt idx="9">
                  <c:v>23.749541711287698</c:v>
                </c:pt>
                <c:pt idx="10">
                  <c:v>24.343280254069889</c:v>
                </c:pt>
                <c:pt idx="11">
                  <c:v>24.951862260421635</c:v>
                </c:pt>
                <c:pt idx="12">
                  <c:v>25.575658816932172</c:v>
                </c:pt>
                <c:pt idx="13">
                  <c:v>26.215050287355474</c:v>
                </c:pt>
                <c:pt idx="14">
                  <c:v>26.87042654453936</c:v>
                </c:pt>
                <c:pt idx="15">
                  <c:v>27.542187208152843</c:v>
                </c:pt>
                <c:pt idx="16">
                  <c:v>28.230741888356661</c:v>
                </c:pt>
                <c:pt idx="17">
                  <c:v>28.936510435565577</c:v>
                </c:pt>
                <c:pt idx="18">
                  <c:v>29.659923196454713</c:v>
                </c:pt>
                <c:pt idx="19">
                  <c:v>30.401421276366079</c:v>
                </c:pt>
              </c:numCache>
            </c:numRef>
          </c:val>
          <c:smooth val="0"/>
          <c:extLst>
            <c:ext xmlns:c16="http://schemas.microsoft.com/office/drawing/2014/chart" uri="{C3380CC4-5D6E-409C-BE32-E72D297353CC}">
              <c16:uniqueId val="{00000005-F661-45DB-B06C-B1FDC448639D}"/>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'2A'!$W$31:$W$51</c:f>
              <c:numCache>
                <c:formatCode>"$"#,##0.00</c:formatCode>
                <c:ptCount val="21"/>
                <c:pt idx="0">
                  <c:v>23.800744047619045</c:v>
                </c:pt>
                <c:pt idx="1">
                  <c:v>24.395762648809519</c:v>
                </c:pt>
                <c:pt idx="2">
                  <c:v>25.005656715029755</c:v>
                </c:pt>
                <c:pt idx="3">
                  <c:v>25.630798132905497</c:v>
                </c:pt>
                <c:pt idx="4">
                  <c:v>26.271568086228132</c:v>
                </c:pt>
                <c:pt idx="5">
                  <c:v>26.928357288383832</c:v>
                </c:pt>
                <c:pt idx="6">
                  <c:v>27.601566220593426</c:v>
                </c:pt>
                <c:pt idx="7">
                  <c:v>28.291605376108258</c:v>
                </c:pt>
                <c:pt idx="8">
                  <c:v>28.998895510510962</c:v>
                </c:pt>
                <c:pt idx="9">
                  <c:v>29.723867898273735</c:v>
                </c:pt>
                <c:pt idx="10">
                  <c:v>30.466964595730577</c:v>
                </c:pt>
                <c:pt idx="11">
                  <c:v>31.228638710623837</c:v>
                </c:pt>
                <c:pt idx="12">
                  <c:v>32.009354678389428</c:v>
                </c:pt>
                <c:pt idx="13">
                  <c:v>32.809588545349158</c:v>
                </c:pt>
                <c:pt idx="14">
                  <c:v>33.629828258982883</c:v>
                </c:pt>
                <c:pt idx="15">
                  <c:v>34.470573965457454</c:v>
                </c:pt>
                <c:pt idx="16">
                  <c:v>35.332338314593891</c:v>
                </c:pt>
                <c:pt idx="17">
                  <c:v>36.215646772458733</c:v>
                </c:pt>
                <c:pt idx="18">
                  <c:v>37.121037941770197</c:v>
                </c:pt>
                <c:pt idx="19">
                  <c:v>38.04906389031445</c:v>
                </c:pt>
              </c:numCache>
            </c:numRef>
          </c:val>
          <c:smooth val="0"/>
          <c:extLst>
            <c:ext xmlns:c16="http://schemas.microsoft.com/office/drawing/2014/chart" uri="{C3380CC4-5D6E-409C-BE32-E72D297353CC}">
              <c16:uniqueId val="{00000006-F661-45DB-B06C-B1FDC448639D}"/>
            </c:ext>
          </c:extLst>
        </c:ser>
        <c:ser>
          <c:idx val="2"/>
          <c:order val="2"/>
          <c:tx>
            <c:strRef>
              <c:f>'2A'!$X$4</c:f>
              <c:strCache>
                <c:ptCount val="1"/>
                <c:pt idx="0">
                  <c:v>AA</c:v>
                </c:pt>
              </c:strCache>
            </c:strRef>
          </c:tx>
          <c:spPr>
            <a:ln w="28575" cap="rnd">
              <a:solidFill>
                <a:schemeClr val="accent4"/>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'2A'!$X$31:$X$51</c:f>
              <c:numCache>
                <c:formatCode>"$"#,##0.00</c:formatCode>
                <c:ptCount val="21"/>
                <c:pt idx="0">
                  <c:v>26.180818452380954</c:v>
                </c:pt>
                <c:pt idx="1">
                  <c:v>26.835338913690475</c:v>
                </c:pt>
                <c:pt idx="2">
                  <c:v>27.506222386532734</c:v>
                </c:pt>
                <c:pt idx="3">
                  <c:v>28.19387794619605</c:v>
                </c:pt>
                <c:pt idx="4">
                  <c:v>28.89872489485095</c:v>
                </c:pt>
                <c:pt idx="5">
                  <c:v>29.621193017222222</c:v>
                </c:pt>
                <c:pt idx="6">
                  <c:v>30.361722842652775</c:v>
                </c:pt>
                <c:pt idx="7">
                  <c:v>31.12076591371909</c:v>
                </c:pt>
                <c:pt idx="8">
                  <c:v>31.898785061562066</c:v>
                </c:pt>
                <c:pt idx="9">
                  <c:v>32.696254688101114</c:v>
                </c:pt>
                <c:pt idx="10">
                  <c:v>33.513661055303636</c:v>
                </c:pt>
                <c:pt idx="11">
                  <c:v>34.351502581686226</c:v>
                </c:pt>
                <c:pt idx="12">
                  <c:v>35.210290146228381</c:v>
                </c:pt>
                <c:pt idx="13">
                  <c:v>36.090547399884088</c:v>
                </c:pt>
                <c:pt idx="14">
                  <c:v>36.99281108488119</c:v>
                </c:pt>
                <c:pt idx="15">
                  <c:v>37.917631362003213</c:v>
                </c:pt>
                <c:pt idx="16">
                  <c:v>38.865572146053289</c:v>
                </c:pt>
                <c:pt idx="17">
                  <c:v>39.837211449704618</c:v>
                </c:pt>
                <c:pt idx="18">
                  <c:v>40.83314173594723</c:v>
                </c:pt>
                <c:pt idx="19">
                  <c:v>41.853970279345909</c:v>
                </c:pt>
              </c:numCache>
            </c:numRef>
          </c:val>
          <c:smooth val="0"/>
          <c:extLst>
            <c:ext xmlns:c16="http://schemas.microsoft.com/office/drawing/2014/chart" uri="{C3380CC4-5D6E-409C-BE32-E72D297353CC}">
              <c16:uniqueId val="{00000007-F661-45DB-B06C-B1FDC448639D}"/>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'2A'!$Y$31:$Y$51</c:f>
              <c:numCache>
                <c:formatCode>"$"#,##0.00</c:formatCode>
                <c:ptCount val="21"/>
                <c:pt idx="0">
                  <c:v>28.798900297619049</c:v>
                </c:pt>
                <c:pt idx="1">
                  <c:v>29.518872805059523</c:v>
                </c:pt>
                <c:pt idx="2">
                  <c:v>30.256844625186009</c:v>
                </c:pt>
                <c:pt idx="3">
                  <c:v>31.013265740815655</c:v>
                </c:pt>
                <c:pt idx="4">
                  <c:v>31.788597384336043</c:v>
                </c:pt>
                <c:pt idx="5">
                  <c:v>32.583312318944444</c:v>
                </c:pt>
                <c:pt idx="6">
                  <c:v>33.397895126918051</c:v>
                </c:pt>
                <c:pt idx="7">
                  <c:v>34.232842505091</c:v>
                </c:pt>
                <c:pt idx="8">
                  <c:v>35.088663567718271</c:v>
                </c:pt>
                <c:pt idx="9">
                  <c:v>35.965880156911226</c:v>
                </c:pt>
                <c:pt idx="10">
                  <c:v>36.865027160834003</c:v>
                </c:pt>
                <c:pt idx="11">
                  <c:v>37.786652839854852</c:v>
                </c:pt>
                <c:pt idx="12">
                  <c:v>38.731319160851221</c:v>
                </c:pt>
                <c:pt idx="13">
                  <c:v>39.699602139872496</c:v>
                </c:pt>
                <c:pt idx="14">
                  <c:v>40.692092193369305</c:v>
                </c:pt>
                <c:pt idx="15">
                  <c:v>41.709394498203537</c:v>
                </c:pt>
                <c:pt idx="16">
                  <c:v>42.752129360658621</c:v>
                </c:pt>
                <c:pt idx="17">
                  <c:v>43.820932594675085</c:v>
                </c:pt>
                <c:pt idx="18">
                  <c:v>44.916455909541959</c:v>
                </c:pt>
                <c:pt idx="19">
                  <c:v>46.039367307280507</c:v>
                </c:pt>
              </c:numCache>
            </c:numRef>
          </c:val>
          <c:smooth val="0"/>
          <c:extLst>
            <c:ext xmlns:c16="http://schemas.microsoft.com/office/drawing/2014/chart" uri="{C3380CC4-5D6E-409C-BE32-E72D297353CC}">
              <c16:uniqueId val="{00000008-F661-45DB-B06C-B1FDC448639D}"/>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'2A'!$Z$31:$Z$51</c:f>
              <c:numCache>
                <c:formatCode>"$"#,##0.00</c:formatCode>
                <c:ptCount val="21"/>
                <c:pt idx="0">
                  <c:v>31.678790327380959</c:v>
                </c:pt>
                <c:pt idx="1">
                  <c:v>32.47076008556548</c:v>
                </c:pt>
                <c:pt idx="2">
                  <c:v>33.282529087704617</c:v>
                </c:pt>
                <c:pt idx="3">
                  <c:v>34.11459231489723</c:v>
                </c:pt>
                <c:pt idx="4">
                  <c:v>34.967457122769659</c:v>
                </c:pt>
                <c:pt idx="5">
                  <c:v>35.841643550838896</c:v>
                </c:pt>
                <c:pt idx="6">
                  <c:v>36.737684639609867</c:v>
                </c:pt>
                <c:pt idx="7">
                  <c:v>37.656126755600113</c:v>
                </c:pt>
                <c:pt idx="8">
                  <c:v>38.597529924490111</c:v>
                </c:pt>
                <c:pt idx="9">
                  <c:v>39.562468172602358</c:v>
                </c:pt>
                <c:pt idx="10">
                  <c:v>40.551529876917414</c:v>
                </c:pt>
                <c:pt idx="11">
                  <c:v>41.565318123840342</c:v>
                </c:pt>
                <c:pt idx="12">
                  <c:v>42.60445107693635</c:v>
                </c:pt>
                <c:pt idx="13">
                  <c:v>43.669562353859753</c:v>
                </c:pt>
                <c:pt idx="14">
                  <c:v>44.761301412706246</c:v>
                </c:pt>
                <c:pt idx="15">
                  <c:v>45.880333948023896</c:v>
                </c:pt>
                <c:pt idx="16">
                  <c:v>47.027342296724491</c:v>
                </c:pt>
                <c:pt idx="17">
                  <c:v>48.203025854142602</c:v>
                </c:pt>
                <c:pt idx="18">
                  <c:v>49.408101500496166</c:v>
                </c:pt>
                <c:pt idx="19">
                  <c:v>50.643304038008566</c:v>
                </c:pt>
              </c:numCache>
            </c:numRef>
          </c:val>
          <c:smooth val="0"/>
          <c:extLst>
            <c:ext xmlns:c16="http://schemas.microsoft.com/office/drawing/2014/chart" uri="{C3380CC4-5D6E-409C-BE32-E72D297353CC}">
              <c16:uniqueId val="{00000009-F661-45DB-B06C-B1FDC448639D}"/>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'2A'!$AA$31:$AA$51</c:f>
              <c:numCache>
                <c:formatCode>"$"#,##0.00</c:formatCode>
                <c:ptCount val="21"/>
                <c:pt idx="0">
                  <c:v>34.846669360119058</c:v>
                </c:pt>
                <c:pt idx="1">
                  <c:v>35.717836094122035</c:v>
                </c:pt>
                <c:pt idx="2">
                  <c:v>36.610781996475083</c:v>
                </c:pt>
                <c:pt idx="3">
                  <c:v>37.52605154638696</c:v>
                </c:pt>
                <c:pt idx="4">
                  <c:v>38.464202835046628</c:v>
                </c:pt>
                <c:pt idx="5">
                  <c:v>39.425807905922788</c:v>
                </c:pt>
                <c:pt idx="6">
                  <c:v>40.411453103570857</c:v>
                </c:pt>
                <c:pt idx="7">
                  <c:v>41.421739431160127</c:v>
                </c:pt>
                <c:pt idx="8">
                  <c:v>42.457282916939128</c:v>
                </c:pt>
                <c:pt idx="9">
                  <c:v>43.518714989862602</c:v>
                </c:pt>
                <c:pt idx="10">
                  <c:v>44.606682864609162</c:v>
                </c:pt>
                <c:pt idx="11">
                  <c:v>45.721849936224388</c:v>
                </c:pt>
                <c:pt idx="12">
                  <c:v>46.864896184629991</c:v>
                </c:pt>
                <c:pt idx="13">
                  <c:v>48.036518589245738</c:v>
                </c:pt>
                <c:pt idx="14">
                  <c:v>49.237431553976876</c:v>
                </c:pt>
                <c:pt idx="15">
                  <c:v>50.468367342826291</c:v>
                </c:pt>
                <c:pt idx="16">
                  <c:v>51.730076526396942</c:v>
                </c:pt>
                <c:pt idx="17">
                  <c:v>53.023328439556863</c:v>
                </c:pt>
                <c:pt idx="18">
                  <c:v>54.34891165054578</c:v>
                </c:pt>
                <c:pt idx="19">
                  <c:v>55.707634441809418</c:v>
                </c:pt>
              </c:numCache>
            </c:numRef>
          </c:val>
          <c:smooth val="0"/>
          <c:extLst>
            <c:ext xmlns:c16="http://schemas.microsoft.com/office/drawing/2014/chart" uri="{C3380CC4-5D6E-409C-BE32-E72D297353CC}">
              <c16:uniqueId val="{0000000A-F661-45DB-B06C-B1FDC448639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950721143570409"/>
              <c:y val="0.9549508250482519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2674054869754487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552790865070017"/>
                  <c:y val="1.8985275020693949E-7"/>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8693493029977923"/>
                      <c:h val="0.17709274686553106"/>
                    </c:manualLayout>
                  </c15:layout>
                </c:ext>
                <c:ext xmlns:c16="http://schemas.microsoft.com/office/drawing/2014/chart" uri="{C3380CC4-5D6E-409C-BE32-E72D297353CC}">
                  <c16:uniqueId val="{00000000-2B40-4728-ADC5-403C3CF22D69}"/>
                </c:ext>
              </c:extLst>
            </c:dLbl>
            <c:dLbl>
              <c:idx val="1"/>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2B40-4728-ADC5-403C3CF22D69}"/>
                </c:ext>
              </c:extLst>
            </c:dLbl>
            <c:dLbl>
              <c:idx val="2"/>
              <c:layout>
                <c:manualLayout>
                  <c:x val="-2.6441981653995857E-2"/>
                  <c:y val="-3.00119227527147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2-2B40-4728-ADC5-403C3CF22D69}"/>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6-2B40-4728-ADC5-403C3CF22D69}"/>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3-2B40-4728-ADC5-403C3CF22D6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'3C'!$B$8:$B$12</c:f>
              <c:numCache>
                <c:formatCode>0%</c:formatCode>
                <c:ptCount val="5"/>
                <c:pt idx="0">
                  <c:v>0.95</c:v>
                </c:pt>
                <c:pt idx="1">
                  <c:v>0.95</c:v>
                </c:pt>
                <c:pt idx="2">
                  <c:v>0.94</c:v>
                </c:pt>
                <c:pt idx="3">
                  <c:v>0.92</c:v>
                </c:pt>
                <c:pt idx="4">
                  <c:v>0.92</c:v>
                </c:pt>
              </c:numCache>
            </c:numRef>
          </c:val>
          <c:extLst>
            <c:ext xmlns:c16="http://schemas.microsoft.com/office/drawing/2014/chart" uri="{C3380CC4-5D6E-409C-BE32-E72D297353CC}">
              <c16:uniqueId val="{00000005-2B40-4728-ADC5-403C3CF22D69}"/>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66709499854184895"/>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'3C'!$C$8:$C$12</c:f>
              <c:numCache>
                <c:formatCode>"$"#,##0.00_);\("$"#,##0.00\)</c:formatCode>
                <c:ptCount val="5"/>
                <c:pt idx="0">
                  <c:v>20.85</c:v>
                </c:pt>
                <c:pt idx="1">
                  <c:v>14.32</c:v>
                </c:pt>
                <c:pt idx="2">
                  <c:v>23.74</c:v>
                </c:pt>
                <c:pt idx="3">
                  <c:v>18.79</c:v>
                </c:pt>
                <c:pt idx="4">
                  <c:v>18.46</c:v>
                </c:pt>
              </c:numCache>
            </c:numRef>
          </c:val>
          <c:extLst>
            <c:ext xmlns:c16="http://schemas.microsoft.com/office/drawing/2014/chart" uri="{C3380CC4-5D6E-409C-BE32-E72D297353CC}">
              <c16:uniqueId val="{00000000-CD4C-4585-9303-EF56ABDC6BE0}"/>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003E51"/>
              </a:solidFill>
              <a:ln>
                <a:noFill/>
              </a:ln>
              <a:effectLst/>
            </c:spPr>
            <c:extLst>
              <c:ext xmlns:c16="http://schemas.microsoft.com/office/drawing/2014/chart" uri="{C3380CC4-5D6E-409C-BE32-E72D297353CC}">
                <c16:uniqueId val="{00000001-7764-434C-B3AF-0E82277610C1}"/>
              </c:ext>
            </c:extLst>
          </c:dPt>
          <c:dPt>
            <c:idx val="2"/>
            <c:invertIfNegative val="0"/>
            <c:bubble3D val="0"/>
            <c:spPr>
              <a:solidFill>
                <a:srgbClr val="D45D00"/>
              </a:solidFill>
              <a:ln>
                <a:noFill/>
              </a:ln>
              <a:effectLst/>
            </c:spPr>
            <c:extLst>
              <c:ext xmlns:c16="http://schemas.microsoft.com/office/drawing/2014/chart" uri="{C3380CC4-5D6E-409C-BE32-E72D297353CC}">
                <c16:uniqueId val="{00000006-E1DC-4975-BEA6-850476ED52BA}"/>
              </c:ext>
            </c:extLst>
          </c:dPt>
          <c:dPt>
            <c:idx val="3"/>
            <c:invertIfNegative val="0"/>
            <c:bubble3D val="0"/>
            <c:spPr>
              <a:solidFill>
                <a:srgbClr val="003E51"/>
              </a:solidFill>
              <a:ln>
                <a:noFill/>
              </a:ln>
              <a:effectLst/>
            </c:spPr>
            <c:extLst>
              <c:ext xmlns:c16="http://schemas.microsoft.com/office/drawing/2014/chart" uri="{C3380CC4-5D6E-409C-BE32-E72D297353CC}">
                <c16:uniqueId val="{00000003-1376-4E23-985E-A49F8123A941}"/>
              </c:ext>
            </c:extLst>
          </c:dPt>
          <c:dPt>
            <c:idx val="4"/>
            <c:invertIfNegative val="0"/>
            <c:bubble3D val="0"/>
            <c:spPr>
              <a:solidFill>
                <a:srgbClr val="003E51"/>
              </a:solidFill>
              <a:ln>
                <a:noFill/>
              </a:ln>
              <a:effectLst/>
            </c:spPr>
            <c:extLst>
              <c:ext xmlns:c16="http://schemas.microsoft.com/office/drawing/2014/chart" uri="{C3380CC4-5D6E-409C-BE32-E72D297353CC}">
                <c16:uniqueId val="{00000007-769A-4FA6-9B1E-86FA59EF650D}"/>
              </c:ext>
            </c:extLst>
          </c:dPt>
          <c:dLbls>
            <c:dLbl>
              <c:idx val="0"/>
              <c:layout>
                <c:manualLayout>
                  <c:x val="-1.7671992955277906E-2"/>
                  <c:y val="-1.1640077173046852E-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64-434C-B3AF-0E82277610C1}"/>
                </c:ext>
              </c:extLst>
            </c:dLbl>
            <c:dLbl>
              <c:idx val="1"/>
              <c:layout>
                <c:manualLayout>
                  <c:x val="-0.12844755415309614"/>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64-434C-B3AF-0E82277610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'3C'!$Y$29:$Y$34</c:f>
              <c:strCache>
                <c:ptCount val="6"/>
                <c:pt idx="0">
                  <c:v>Tutor</c:v>
                </c:pt>
                <c:pt idx="1">
                  <c:v>Kindergarten Teacher</c:v>
                </c:pt>
                <c:pt idx="2">
                  <c:v>Assistant Teacher</c:v>
                </c:pt>
                <c:pt idx="3">
                  <c:v>Self-Enrichment Teacher</c:v>
                </c:pt>
                <c:pt idx="4">
                  <c:v>Customer Service Representative</c:v>
                </c:pt>
                <c:pt idx="5">
                  <c:v>Administrative Assistant</c:v>
                </c:pt>
              </c:strCache>
            </c:strRef>
          </c:cat>
          <c:val>
            <c:numRef>
              <c:f>'3C'!$Z$29:$Z$34</c:f>
              <c:numCache>
                <c:formatCode>"$"#,##0.00</c:formatCode>
                <c:ptCount val="6"/>
                <c:pt idx="0">
                  <c:v>-4.4000000000000004</c:v>
                </c:pt>
                <c:pt idx="1">
                  <c:v>2.68</c:v>
                </c:pt>
                <c:pt idx="2">
                  <c:v>3.77</c:v>
                </c:pt>
                <c:pt idx="3">
                  <c:v>3.8</c:v>
                </c:pt>
                <c:pt idx="4">
                  <c:v>5.0999999999999996</c:v>
                </c:pt>
                <c:pt idx="5">
                  <c:v>5.37</c:v>
                </c:pt>
              </c:numCache>
            </c:numRef>
          </c:val>
          <c:extLst>
            <c:ext xmlns:c16="http://schemas.microsoft.com/office/drawing/2014/chart" uri="{C3380CC4-5D6E-409C-BE32-E72D297353CC}">
              <c16:uniqueId val="{00000000-2934-4FC4-A0A1-D2762B93414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400"/>
        <c:noMultiLvlLbl val="0"/>
      </c:catAx>
      <c:valAx>
        <c:axId val="2021862368"/>
        <c:scaling>
          <c:orientation val="minMax"/>
        </c:scaling>
        <c:delete val="1"/>
        <c:axPos val="b"/>
        <c:numFmt formatCode="&quot;$&quot;#,##0.00"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'3D'!$A$12</c:f>
              <c:strCache>
                <c:ptCount val="1"/>
                <c:pt idx="0">
                  <c:v>Region 9a</c:v>
                </c:pt>
              </c:strCache>
            </c:strRef>
          </c:tx>
          <c:spPr>
            <a:ln w="28575" cap="rnd">
              <a:solidFill>
                <a:srgbClr val="D45D00"/>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'3D'!$B$12:$W$12</c:f>
              <c:numCache>
                <c:formatCode>0.0%</c:formatCode>
                <c:ptCount val="22"/>
                <c:pt idx="0">
                  <c:v>0</c:v>
                </c:pt>
                <c:pt idx="1">
                  <c:v>3.2094594594594593E-2</c:v>
                </c:pt>
                <c:pt idx="2">
                  <c:v>1.5202702702702704E-2</c:v>
                </c:pt>
                <c:pt idx="3">
                  <c:v>-1.1824324324324325E-2</c:v>
                </c:pt>
                <c:pt idx="4">
                  <c:v>-2.2804054054054054E-2</c:v>
                </c:pt>
                <c:pt idx="5">
                  <c:v>-5.4054054054054057E-2</c:v>
                </c:pt>
                <c:pt idx="6">
                  <c:v>-3.9695945945945943E-2</c:v>
                </c:pt>
                <c:pt idx="7">
                  <c:v>-7.4324324324324328E-2</c:v>
                </c:pt>
                <c:pt idx="8">
                  <c:v>-0.11655405405405406</c:v>
                </c:pt>
                <c:pt idx="9">
                  <c:v>-9.45945945945946E-2</c:v>
                </c:pt>
                <c:pt idx="10">
                  <c:v>-9.0371621621621628E-2</c:v>
                </c:pt>
                <c:pt idx="11">
                  <c:v>-0.13175675675675674</c:v>
                </c:pt>
                <c:pt idx="12">
                  <c:v>-0.16638513513513514</c:v>
                </c:pt>
                <c:pt idx="13">
                  <c:v>-0.15118243243243243</c:v>
                </c:pt>
                <c:pt idx="14">
                  <c:v>-0.14020270270270271</c:v>
                </c:pt>
                <c:pt idx="15">
                  <c:v>-0.15962837837837837</c:v>
                </c:pt>
                <c:pt idx="16">
                  <c:v>-0.16722972972972974</c:v>
                </c:pt>
                <c:pt idx="17">
                  <c:v>-0.125</c:v>
                </c:pt>
                <c:pt idx="18">
                  <c:v>-0.14358108108108109</c:v>
                </c:pt>
                <c:pt idx="19">
                  <c:v>-0.15962837837837837</c:v>
                </c:pt>
                <c:pt idx="20">
                  <c:v>-0.18412162162162163</c:v>
                </c:pt>
                <c:pt idx="21">
                  <c:v>-0.1858108108108108</c:v>
                </c:pt>
              </c:numCache>
            </c:numRef>
          </c:val>
          <c:smooth val="0"/>
          <c:extLst>
            <c:ext xmlns:c16="http://schemas.microsoft.com/office/drawing/2014/chart" uri="{C3380CC4-5D6E-409C-BE32-E72D297353CC}">
              <c16:uniqueId val="{00000000-B332-4E27-89CF-3353025F1B0D}"/>
            </c:ext>
          </c:extLst>
        </c:ser>
        <c:ser>
          <c:idx val="2"/>
          <c:order val="1"/>
          <c:tx>
            <c:strRef>
              <c:f>'3D'!$A$13</c:f>
              <c:strCache>
                <c:ptCount val="1"/>
                <c:pt idx="0">
                  <c:v>Michigan</c:v>
                </c:pt>
              </c:strCache>
            </c:strRef>
          </c:tx>
          <c:spPr>
            <a:ln w="28575" cap="rnd">
              <a:solidFill>
                <a:srgbClr val="A2AE74"/>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'3D'!$B$13:$W$13</c:f>
              <c:numCache>
                <c:formatCode>0.0%</c:formatCode>
                <c:ptCount val="22"/>
                <c:pt idx="0">
                  <c:v>0</c:v>
                </c:pt>
                <c:pt idx="1">
                  <c:v>9.8578148950790208E-3</c:v>
                </c:pt>
                <c:pt idx="2">
                  <c:v>-2.5899889000475713E-3</c:v>
                </c:pt>
                <c:pt idx="3">
                  <c:v>-1.5302077276811672E-2</c:v>
                </c:pt>
                <c:pt idx="4">
                  <c:v>-2.3759183889211902E-2</c:v>
                </c:pt>
                <c:pt idx="5">
                  <c:v>-3.9404831122152331E-2</c:v>
                </c:pt>
                <c:pt idx="6">
                  <c:v>-5.5579047518367779E-2</c:v>
                </c:pt>
                <c:pt idx="7">
                  <c:v>-6.7630424441038103E-2</c:v>
                </c:pt>
                <c:pt idx="8">
                  <c:v>-8.4148210793382319E-2</c:v>
                </c:pt>
                <c:pt idx="9">
                  <c:v>-7.5691104180982086E-2</c:v>
                </c:pt>
                <c:pt idx="10">
                  <c:v>-7.5400391141180828E-2</c:v>
                </c:pt>
                <c:pt idx="11">
                  <c:v>-0.12421375336962842</c:v>
                </c:pt>
                <c:pt idx="12">
                  <c:v>-0.13695227020455628</c:v>
                </c:pt>
                <c:pt idx="13">
                  <c:v>-0.17310640097256727</c:v>
                </c:pt>
                <c:pt idx="14">
                  <c:v>-0.17014641365822719</c:v>
                </c:pt>
                <c:pt idx="15">
                  <c:v>-0.17997780009514244</c:v>
                </c:pt>
                <c:pt idx="16">
                  <c:v>-0.17929066018288492</c:v>
                </c:pt>
                <c:pt idx="17">
                  <c:v>-0.15553147629367303</c:v>
                </c:pt>
                <c:pt idx="18">
                  <c:v>-0.15584861779163803</c:v>
                </c:pt>
                <c:pt idx="19">
                  <c:v>-0.23825255034621282</c:v>
                </c:pt>
                <c:pt idx="20">
                  <c:v>-0.25699032718431208</c:v>
                </c:pt>
                <c:pt idx="21">
                  <c:v>-0.2249590358898462</c:v>
                </c:pt>
              </c:numCache>
            </c:numRef>
          </c:val>
          <c:smooth val="0"/>
          <c:extLst>
            <c:ext xmlns:c16="http://schemas.microsoft.com/office/drawing/2014/chart" uri="{C3380CC4-5D6E-409C-BE32-E72D297353CC}">
              <c16:uniqueId val="{00000000-198F-48B4-875F-DAF53E15AFEA}"/>
            </c:ext>
          </c:extLst>
        </c:ser>
        <c:ser>
          <c:idx val="1"/>
          <c:order val="2"/>
          <c:tx>
            <c:strRef>
              <c:f>'3D'!$A$14</c:f>
              <c:strCache>
                <c:ptCount val="1"/>
                <c:pt idx="0">
                  <c:v>United States</c:v>
                </c:pt>
              </c:strCache>
            </c:strRef>
          </c:tx>
          <c:spPr>
            <a:ln w="28575" cap="rnd">
              <a:solidFill>
                <a:srgbClr val="003E51"/>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'3D'!$B$14:$W$14</c:f>
              <c:numCache>
                <c:formatCode>0.0%</c:formatCode>
                <c:ptCount val="22"/>
                <c:pt idx="0">
                  <c:v>0</c:v>
                </c:pt>
                <c:pt idx="1">
                  <c:v>1.5099419502301445E-2</c:v>
                </c:pt>
                <c:pt idx="2">
                  <c:v>1.3933138327938147E-2</c:v>
                </c:pt>
                <c:pt idx="3">
                  <c:v>1.683861072722917E-2</c:v>
                </c:pt>
                <c:pt idx="4">
                  <c:v>2.5560143193410854E-2</c:v>
                </c:pt>
                <c:pt idx="5">
                  <c:v>1.3912677254703703E-2</c:v>
                </c:pt>
                <c:pt idx="6">
                  <c:v>2.1732217409133652E-2</c:v>
                </c:pt>
                <c:pt idx="7">
                  <c:v>3.2342988970628983E-2</c:v>
                </c:pt>
                <c:pt idx="8">
                  <c:v>3.0781979591784539E-2</c:v>
                </c:pt>
                <c:pt idx="9">
                  <c:v>4.3300746232391753E-3</c:v>
                </c:pt>
                <c:pt idx="10">
                  <c:v>-2.2808981388096259E-2</c:v>
                </c:pt>
                <c:pt idx="11">
                  <c:v>-4.1449871649392692E-2</c:v>
                </c:pt>
                <c:pt idx="12">
                  <c:v>-3.2363450043863429E-2</c:v>
                </c:pt>
                <c:pt idx="13">
                  <c:v>-2.8957533895046631E-2</c:v>
                </c:pt>
                <c:pt idx="14">
                  <c:v>2.0520751364710957E-3</c:v>
                </c:pt>
                <c:pt idx="15">
                  <c:v>3.0423058265463668E-2</c:v>
                </c:pt>
                <c:pt idx="16">
                  <c:v>5.9238217192587296E-2</c:v>
                </c:pt>
                <c:pt idx="17">
                  <c:v>8.4454784864603116E-2</c:v>
                </c:pt>
                <c:pt idx="18">
                  <c:v>9.8057135841917747E-2</c:v>
                </c:pt>
                <c:pt idx="19">
                  <c:v>2.7762266200267869E-2</c:v>
                </c:pt>
                <c:pt idx="20">
                  <c:v>-1.3803551530786669E-2</c:v>
                </c:pt>
                <c:pt idx="21">
                  <c:v>3.0747025258342362E-2</c:v>
                </c:pt>
              </c:numCache>
            </c:numRef>
          </c:val>
          <c:smooth val="0"/>
          <c:extLst>
            <c:ext xmlns:c16="http://schemas.microsoft.com/office/drawing/2014/chart" uri="{C3380CC4-5D6E-409C-BE32-E72D297353CC}">
              <c16:uniqueId val="{00000001-B332-4E27-89CF-3353025F1B0D}"/>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913816658446851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'3D'!$A$25</c:f>
              <c:strCache>
                <c:ptCount val="1"/>
                <c:pt idx="0">
                  <c:v>Region 9a </c:v>
                </c:pt>
              </c:strCache>
            </c:strRef>
          </c:tx>
          <c:spPr>
            <a:ln w="28575" cap="rnd">
              <a:solidFill>
                <a:srgbClr val="D45D00"/>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'3D'!$B$25:$S$25</c:f>
              <c:numCache>
                <c:formatCode>0.0%</c:formatCode>
                <c:ptCount val="18"/>
                <c:pt idx="0">
                  <c:v>0</c:v>
                </c:pt>
                <c:pt idx="1">
                  <c:v>0.10324483775811216</c:v>
                </c:pt>
                <c:pt idx="2">
                  <c:v>-1.9665683382497122E-3</c:v>
                </c:pt>
                <c:pt idx="3">
                  <c:v>4.3264503441494545E-2</c:v>
                </c:pt>
                <c:pt idx="4">
                  <c:v>7.2763028515240927E-2</c:v>
                </c:pt>
                <c:pt idx="5">
                  <c:v>0.20452310717797445</c:v>
                </c:pt>
                <c:pt idx="6">
                  <c:v>0.21238938053097348</c:v>
                </c:pt>
                <c:pt idx="7">
                  <c:v>0.23893805309734512</c:v>
                </c:pt>
                <c:pt idx="8">
                  <c:v>0.20747295968534901</c:v>
                </c:pt>
                <c:pt idx="9">
                  <c:v>0.17010816125860379</c:v>
                </c:pt>
                <c:pt idx="10">
                  <c:v>0.18780727630285154</c:v>
                </c:pt>
                <c:pt idx="11">
                  <c:v>0.21533923303834804</c:v>
                </c:pt>
                <c:pt idx="12">
                  <c:v>0.26548672566371673</c:v>
                </c:pt>
                <c:pt idx="13">
                  <c:v>0.24877089478859385</c:v>
                </c:pt>
                <c:pt idx="14">
                  <c:v>0.24680432645034414</c:v>
                </c:pt>
                <c:pt idx="15">
                  <c:v>0.32251720747295964</c:v>
                </c:pt>
                <c:pt idx="16">
                  <c:v>0.35103244837758113</c:v>
                </c:pt>
                <c:pt idx="17">
                  <c:v>0.3706981317600786</c:v>
                </c:pt>
              </c:numCache>
            </c:numRef>
          </c:val>
          <c:smooth val="0"/>
          <c:extLst>
            <c:ext xmlns:c16="http://schemas.microsoft.com/office/drawing/2014/chart" uri="{C3380CC4-5D6E-409C-BE32-E72D297353CC}">
              <c16:uniqueId val="{00000000-F919-47A0-916D-CBBA935407E8}"/>
            </c:ext>
          </c:extLst>
        </c:ser>
        <c:ser>
          <c:idx val="1"/>
          <c:order val="1"/>
          <c:tx>
            <c:strRef>
              <c:f>'3D'!$A$26</c:f>
              <c:strCache>
                <c:ptCount val="1"/>
                <c:pt idx="0">
                  <c:v>Michigan</c:v>
                </c:pt>
              </c:strCache>
            </c:strRef>
          </c:tx>
          <c:spPr>
            <a:ln w="28575" cap="rnd">
              <a:solidFill>
                <a:srgbClr val="A2AE74"/>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'3D'!$B$26:$S$26</c:f>
              <c:numCache>
                <c:formatCode>0.0%</c:formatCode>
                <c:ptCount val="18"/>
                <c:pt idx="0">
                  <c:v>0</c:v>
                </c:pt>
                <c:pt idx="1">
                  <c:v>6.8609022556390842E-2</c:v>
                </c:pt>
                <c:pt idx="2">
                  <c:v>4.1353383458646566E-2</c:v>
                </c:pt>
                <c:pt idx="3">
                  <c:v>4.3233082706766832E-2</c:v>
                </c:pt>
                <c:pt idx="4">
                  <c:v>5.6390977443608985E-2</c:v>
                </c:pt>
                <c:pt idx="5">
                  <c:v>0.12593984962406013</c:v>
                </c:pt>
                <c:pt idx="6">
                  <c:v>0.15601503759398497</c:v>
                </c:pt>
                <c:pt idx="7">
                  <c:v>0.15319548872180441</c:v>
                </c:pt>
                <c:pt idx="8">
                  <c:v>0.14849624060150377</c:v>
                </c:pt>
                <c:pt idx="9">
                  <c:v>0.12124060150375932</c:v>
                </c:pt>
                <c:pt idx="10">
                  <c:v>0.11842105263157893</c:v>
                </c:pt>
                <c:pt idx="11">
                  <c:v>0.12312030075187957</c:v>
                </c:pt>
                <c:pt idx="12">
                  <c:v>0.14097744360902256</c:v>
                </c:pt>
                <c:pt idx="13">
                  <c:v>0.19454887218045114</c:v>
                </c:pt>
                <c:pt idx="14">
                  <c:v>0.23120300751879688</c:v>
                </c:pt>
                <c:pt idx="15">
                  <c:v>0.26973684210526305</c:v>
                </c:pt>
                <c:pt idx="16">
                  <c:v>0.31296992481203006</c:v>
                </c:pt>
                <c:pt idx="17">
                  <c:v>0.32518796992481191</c:v>
                </c:pt>
              </c:numCache>
            </c:numRef>
          </c:val>
          <c:smooth val="0"/>
          <c:extLst>
            <c:ext xmlns:c16="http://schemas.microsoft.com/office/drawing/2014/chart" uri="{C3380CC4-5D6E-409C-BE32-E72D297353CC}">
              <c16:uniqueId val="{00000001-F919-47A0-916D-CBBA935407E8}"/>
            </c:ext>
          </c:extLst>
        </c:ser>
        <c:ser>
          <c:idx val="2"/>
          <c:order val="2"/>
          <c:tx>
            <c:strRef>
              <c:f>'3D'!$A$27</c:f>
              <c:strCache>
                <c:ptCount val="1"/>
                <c:pt idx="0">
                  <c:v>United States</c:v>
                </c:pt>
              </c:strCache>
            </c:strRef>
          </c:tx>
          <c:spPr>
            <a:ln w="28575" cap="rnd">
              <a:solidFill>
                <a:srgbClr val="003E51"/>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'3D'!$B$27:$S$27</c:f>
              <c:numCache>
                <c:formatCode>0.0%</c:formatCode>
                <c:ptCount val="18"/>
                <c:pt idx="0">
                  <c:v>0</c:v>
                </c:pt>
                <c:pt idx="1">
                  <c:v>1.9407558733401564E-2</c:v>
                </c:pt>
                <c:pt idx="2">
                  <c:v>5.924412665985701E-2</c:v>
                </c:pt>
                <c:pt idx="3">
                  <c:v>9.0909090909090981E-2</c:v>
                </c:pt>
                <c:pt idx="4">
                  <c:v>0.12155260469867225</c:v>
                </c:pt>
                <c:pt idx="5">
                  <c:v>0.14504596527068456</c:v>
                </c:pt>
                <c:pt idx="6">
                  <c:v>0.1613891726251277</c:v>
                </c:pt>
                <c:pt idx="7">
                  <c:v>0.16445352400408594</c:v>
                </c:pt>
                <c:pt idx="8">
                  <c:v>0.18181818181818196</c:v>
                </c:pt>
                <c:pt idx="9">
                  <c:v>0.20122574055158332</c:v>
                </c:pt>
                <c:pt idx="10">
                  <c:v>0.21961184882533202</c:v>
                </c:pt>
                <c:pt idx="11">
                  <c:v>0.24208375893769166</c:v>
                </c:pt>
                <c:pt idx="12">
                  <c:v>0.27783452502553635</c:v>
                </c:pt>
                <c:pt idx="13">
                  <c:v>0.31664964249233929</c:v>
                </c:pt>
                <c:pt idx="14">
                  <c:v>0.37078651685393271</c:v>
                </c:pt>
                <c:pt idx="15">
                  <c:v>0.41879468845760998</c:v>
                </c:pt>
                <c:pt idx="16">
                  <c:v>0.4422880490296221</c:v>
                </c:pt>
                <c:pt idx="17">
                  <c:v>0.51889683350357518</c:v>
                </c:pt>
              </c:numCache>
            </c:numRef>
          </c:val>
          <c:smooth val="0"/>
          <c:extLst>
            <c:ext xmlns:c16="http://schemas.microsoft.com/office/drawing/2014/chart" uri="{C3380CC4-5D6E-409C-BE32-E72D297353CC}">
              <c16:uniqueId val="{00000000-6A81-47D8-87BC-D6824412DCA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0737777711810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'3E'!$A$5:$B$5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'3E'!$B$7:$B$16</c:f>
              <c:numCache>
                <c:formatCode>0.0%</c:formatCode>
                <c:ptCount val="10"/>
                <c:pt idx="0">
                  <c:v>0.16608000000000001</c:v>
                </c:pt>
                <c:pt idx="1">
                  <c:v>9.7309999999999994E-2</c:v>
                </c:pt>
                <c:pt idx="2">
                  <c:v>9.2609999999999998E-2</c:v>
                </c:pt>
                <c:pt idx="3">
                  <c:v>8.8499999999999995E-2</c:v>
                </c:pt>
                <c:pt idx="4">
                  <c:v>7.6490000000000002E-2</c:v>
                </c:pt>
                <c:pt idx="5">
                  <c:v>7.349E-2</c:v>
                </c:pt>
                <c:pt idx="6">
                  <c:v>6.0699999999999997E-2</c:v>
                </c:pt>
                <c:pt idx="7">
                  <c:v>5.4769999999999999E-2</c:v>
                </c:pt>
                <c:pt idx="8">
                  <c:v>5.3159999999999999E-2</c:v>
                </c:pt>
                <c:pt idx="9">
                  <c:v>5.3150000000000003E-2</c:v>
                </c:pt>
              </c:numCache>
            </c:numRef>
          </c:val>
          <c:extLst>
            <c:ext xmlns:c16="http://schemas.microsoft.com/office/drawing/2014/chart" uri="{C3380CC4-5D6E-409C-BE32-E72D297353CC}">
              <c16:uniqueId val="{00000000-C9BC-46DC-B64C-EB197ADE411F}"/>
            </c:ext>
          </c:extLst>
        </c:ser>
        <c:ser>
          <c:idx val="1"/>
          <c:order val="1"/>
          <c:spPr>
            <a:solidFill>
              <a:schemeClr val="accent2"/>
            </a:solidFill>
            <a:ln>
              <a:noFill/>
            </a:ln>
            <a:effectLst/>
          </c:spPr>
          <c:invertIfNegative val="0"/>
          <c:dLbls>
            <c:delete val="1"/>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9BC-46DC-B64C-EB197ADE411F}"/>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'3E'!$C$5:$D$5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'3E'!$C$7:$C$16</c:f>
              <c:strCache>
                <c:ptCount val="10"/>
                <c:pt idx="0">
                  <c:v>Life, Physical, and Social Science Technicians</c:v>
                </c:pt>
                <c:pt idx="1">
                  <c:v>Postsecondary Teachers</c:v>
                </c:pt>
                <c:pt idx="2">
                  <c:v>Software Developers</c:v>
                </c:pt>
                <c:pt idx="3">
                  <c:v>Social and Human Service Assistants</c:v>
                </c:pt>
                <c:pt idx="4">
                  <c:v>Teaching Assistants, Postsecondary</c:v>
                </c:pt>
                <c:pt idx="5">
                  <c:v>Secretaries and Admin. Assistants</c:v>
                </c:pt>
                <c:pt idx="6">
                  <c:v>Customer Service Representatives</c:v>
                </c:pt>
                <c:pt idx="7">
                  <c:v>Retail Salespersons</c:v>
                </c:pt>
                <c:pt idx="8">
                  <c:v>Preschool Teachers</c:v>
                </c:pt>
                <c:pt idx="9">
                  <c:v>Secondary School Teachers</c:v>
                </c:pt>
              </c:strCache>
            </c:strRef>
          </c:cat>
          <c:val>
            <c:numRef>
              <c:f>'3E'!$D$7:$D$16</c:f>
              <c:numCache>
                <c:formatCode>0.0%</c:formatCode>
                <c:ptCount val="10"/>
                <c:pt idx="0">
                  <c:v>0.17022999999999999</c:v>
                </c:pt>
                <c:pt idx="1">
                  <c:v>0.15160000000000001</c:v>
                </c:pt>
                <c:pt idx="2">
                  <c:v>0.1263</c:v>
                </c:pt>
                <c:pt idx="3">
                  <c:v>0.10639</c:v>
                </c:pt>
                <c:pt idx="4">
                  <c:v>0.10229000000000001</c:v>
                </c:pt>
                <c:pt idx="5">
                  <c:v>9.511E-2</c:v>
                </c:pt>
                <c:pt idx="6">
                  <c:v>8.523E-2</c:v>
                </c:pt>
                <c:pt idx="7">
                  <c:v>5.67E-2</c:v>
                </c:pt>
                <c:pt idx="8">
                  <c:v>5.3060000000000003E-2</c:v>
                </c:pt>
                <c:pt idx="9">
                  <c:v>5.2964450000000003E-2</c:v>
                </c:pt>
              </c:numCache>
            </c:numRef>
          </c:val>
          <c:extLst>
            <c:ext xmlns:c16="http://schemas.microsoft.com/office/drawing/2014/chart" uri="{C3380CC4-5D6E-409C-BE32-E72D297353CC}">
              <c16:uniqueId val="{00000000-2D0D-4ADC-ACAF-3ABE7AC53998}"/>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'3F'!$B$4</c:f>
              <c:strCache>
                <c:ptCount val="1"/>
                <c:pt idx="0">
                  <c:v>Job Postings</c:v>
                </c:pt>
              </c:strCache>
            </c:strRef>
          </c:tx>
          <c:spPr>
            <a:solidFill>
              <a:srgbClr val="003E51"/>
            </a:solidFill>
            <a:ln w="25400">
              <a:noFill/>
            </a:ln>
            <a:effectLst/>
          </c:spPr>
          <c:cat>
            <c:numRef>
              <c:f>'3F'!$A$5:$A$64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'3F'!$B$5:$B$64</c:f>
              <c:numCache>
                <c:formatCode>General</c:formatCode>
                <c:ptCount val="60"/>
                <c:pt idx="0">
                  <c:v>4</c:v>
                </c:pt>
                <c:pt idx="1">
                  <c:v>10</c:v>
                </c:pt>
                <c:pt idx="2">
                  <c:v>3</c:v>
                </c:pt>
                <c:pt idx="3">
                  <c:v>3</c:v>
                </c:pt>
                <c:pt idx="4">
                  <c:v>5</c:v>
                </c:pt>
                <c:pt idx="5">
                  <c:v>1</c:v>
                </c:pt>
                <c:pt idx="6">
                  <c:v>6</c:v>
                </c:pt>
                <c:pt idx="7">
                  <c:v>15</c:v>
                </c:pt>
                <c:pt idx="8">
                  <c:v>1</c:v>
                </c:pt>
                <c:pt idx="9">
                  <c:v>5</c:v>
                </c:pt>
                <c:pt idx="10">
                  <c:v>5</c:v>
                </c:pt>
                <c:pt idx="11">
                  <c:v>2</c:v>
                </c:pt>
                <c:pt idx="12">
                  <c:v>5</c:v>
                </c:pt>
                <c:pt idx="13">
                  <c:v>15</c:v>
                </c:pt>
                <c:pt idx="14">
                  <c:v>4</c:v>
                </c:pt>
                <c:pt idx="15">
                  <c:v>2</c:v>
                </c:pt>
                <c:pt idx="16">
                  <c:v>8</c:v>
                </c:pt>
                <c:pt idx="17">
                  <c:v>6</c:v>
                </c:pt>
                <c:pt idx="18">
                  <c:v>8</c:v>
                </c:pt>
                <c:pt idx="19">
                  <c:v>7</c:v>
                </c:pt>
                <c:pt idx="20">
                  <c:v>3</c:v>
                </c:pt>
                <c:pt idx="21">
                  <c:v>5</c:v>
                </c:pt>
                <c:pt idx="22">
                  <c:v>10</c:v>
                </c:pt>
                <c:pt idx="23">
                  <c:v>4</c:v>
                </c:pt>
                <c:pt idx="24">
                  <c:v>5</c:v>
                </c:pt>
                <c:pt idx="25">
                  <c:v>19</c:v>
                </c:pt>
                <c:pt idx="26">
                  <c:v>5</c:v>
                </c:pt>
                <c:pt idx="27">
                  <c:v>5</c:v>
                </c:pt>
                <c:pt idx="28">
                  <c:v>3</c:v>
                </c:pt>
                <c:pt idx="29">
                  <c:v>4</c:v>
                </c:pt>
                <c:pt idx="30">
                  <c:v>8</c:v>
                </c:pt>
                <c:pt idx="31">
                  <c:v>5</c:v>
                </c:pt>
                <c:pt idx="32">
                  <c:v>4</c:v>
                </c:pt>
                <c:pt idx="33">
                  <c:v>6</c:v>
                </c:pt>
                <c:pt idx="34">
                  <c:v>9</c:v>
                </c:pt>
                <c:pt idx="35">
                  <c:v>10</c:v>
                </c:pt>
                <c:pt idx="36">
                  <c:v>16</c:v>
                </c:pt>
                <c:pt idx="37">
                  <c:v>19</c:v>
                </c:pt>
                <c:pt idx="38">
                  <c:v>4</c:v>
                </c:pt>
                <c:pt idx="39">
                  <c:v>12</c:v>
                </c:pt>
                <c:pt idx="40">
                  <c:v>6</c:v>
                </c:pt>
                <c:pt idx="41">
                  <c:v>6</c:v>
                </c:pt>
                <c:pt idx="42">
                  <c:v>11</c:v>
                </c:pt>
                <c:pt idx="43">
                  <c:v>6</c:v>
                </c:pt>
                <c:pt idx="44">
                  <c:v>6</c:v>
                </c:pt>
                <c:pt idx="45">
                  <c:v>8</c:v>
                </c:pt>
                <c:pt idx="46">
                  <c:v>24</c:v>
                </c:pt>
                <c:pt idx="47">
                  <c:v>8</c:v>
                </c:pt>
                <c:pt idx="48">
                  <c:v>14</c:v>
                </c:pt>
                <c:pt idx="49">
                  <c:v>16</c:v>
                </c:pt>
                <c:pt idx="50">
                  <c:v>12</c:v>
                </c:pt>
                <c:pt idx="51">
                  <c:v>14</c:v>
                </c:pt>
                <c:pt idx="52">
                  <c:v>6</c:v>
                </c:pt>
                <c:pt idx="53">
                  <c:v>6</c:v>
                </c:pt>
                <c:pt idx="54">
                  <c:v>8</c:v>
                </c:pt>
                <c:pt idx="55">
                  <c:v>6</c:v>
                </c:pt>
                <c:pt idx="56">
                  <c:v>6</c:v>
                </c:pt>
                <c:pt idx="57">
                  <c:v>3</c:v>
                </c:pt>
                <c:pt idx="58">
                  <c:v>13</c:v>
                </c:pt>
                <c:pt idx="59">
                  <c:v>11</c:v>
                </c:pt>
              </c:numCache>
            </c:numRef>
          </c:val>
          <c:extLst>
            <c:ext xmlns:c16="http://schemas.microsoft.com/office/drawing/2014/chart" uri="{C3380CC4-5D6E-409C-BE32-E72D297353CC}">
              <c16:uniqueId val="{00000000-7F74-4B31-9050-32EB6FD8A76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'3F'!$C$4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'3F'!$C$5:$C$64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7F74-4B31-9050-32EB6FD8A76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0027748059715029"/>
                      <c:h val="0.11995538102664333"/>
                    </c:manualLayout>
                  </c15:layout>
                </c:ext>
                <c:ext xmlns:c16="http://schemas.microsoft.com/office/drawing/2014/chart" uri="{C3380CC4-5D6E-409C-BE32-E72D297353CC}">
                  <c16:uniqueId val="{00000000-F97B-4A24-A3C0-81BEEDDDB83D}"/>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6994136615719617"/>
                      <c:h val="0.17233799191480581"/>
                    </c:manualLayout>
                  </c15:layout>
                </c:ext>
                <c:ext xmlns:c16="http://schemas.microsoft.com/office/drawing/2014/chart" uri="{C3380CC4-5D6E-409C-BE32-E72D297353CC}">
                  <c16:uniqueId val="{00000001-F97B-4A24-A3C0-81BEEDDDB83D}"/>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F97B-4A24-A3C0-81BEEDDDB83D}"/>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F97B-4A24-A3C0-81BEEDDDB83D}"/>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F97B-4A24-A3C0-81BEEDDDB83D}"/>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F97B-4A24-A3C0-81BEEDDDB83D}"/>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F97B-4A24-A3C0-81BEEDDDB83D}"/>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F97B-4A24-A3C0-81BEEDDDB83D}"/>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F97B-4A24-A3C0-81BEEDDDB83D}"/>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F97B-4A24-A3C0-81BEEDDDB83D}"/>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'3F'!$F$5:$F$14</c:f>
              <c:strCache>
                <c:ptCount val="10"/>
                <c:pt idx="0">
                  <c:v>Lenawee Intermediate School District</c:v>
                </c:pt>
                <c:pt idx="1">
                  <c:v>Onsted Community Schools</c:v>
                </c:pt>
                <c:pt idx="2">
                  <c:v>Chippewa Valley Schools</c:v>
                </c:pt>
                <c:pt idx="3">
                  <c:v>National Heritage Academies</c:v>
                </c:pt>
                <c:pt idx="4">
                  <c:v>Soliant Health</c:v>
                </c:pt>
                <c:pt idx="5">
                  <c:v>Monroe Public Schools</c:v>
                </c:pt>
                <c:pt idx="6">
                  <c:v>Monroe County Intermediate School District</c:v>
                </c:pt>
                <c:pt idx="7">
                  <c:v>Beginners Learning Center</c:v>
                </c:pt>
                <c:pt idx="8">
                  <c:v>Abc Grow &amp; Learn Children's Center</c:v>
                </c:pt>
                <c:pt idx="9">
                  <c:v>First Student</c:v>
                </c:pt>
              </c:strCache>
            </c:strRef>
          </c:cat>
          <c:val>
            <c:numRef>
              <c:f>'3F'!$G$5:$G$14</c:f>
              <c:numCache>
                <c:formatCode>#,##0</c:formatCode>
                <c:ptCount val="10"/>
                <c:pt idx="0">
                  <c:v>19</c:v>
                </c:pt>
                <c:pt idx="1">
                  <c:v>15</c:v>
                </c:pt>
                <c:pt idx="2">
                  <c:v>15</c:v>
                </c:pt>
                <c:pt idx="3">
                  <c:v>12</c:v>
                </c:pt>
                <c:pt idx="4">
                  <c:v>8</c:v>
                </c:pt>
                <c:pt idx="5">
                  <c:v>7</c:v>
                </c:pt>
                <c:pt idx="6">
                  <c:v>5</c:v>
                </c:pt>
                <c:pt idx="7">
                  <c:v>4</c:v>
                </c:pt>
                <c:pt idx="8">
                  <c:v>4</c:v>
                </c:pt>
                <c:pt idx="9">
                  <c:v>4</c:v>
                </c:pt>
              </c:numCache>
            </c:numRef>
          </c:val>
          <c:extLst>
            <c:ext xmlns:c16="http://schemas.microsoft.com/office/drawing/2014/chart" uri="{C3380CC4-5D6E-409C-BE32-E72D297353CC}">
              <c16:uniqueId val="{0000000A-F97B-4A24-A3C0-81BEEDDDB83D}"/>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9a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'4A'!$V$5:$V$25</c:f>
              <c:numCache>
                <c:formatCode>"$"#,##0.00</c:formatCode>
                <c:ptCount val="21"/>
                <c:pt idx="0">
                  <c:v>13.061385234709819</c:v>
                </c:pt>
                <c:pt idx="1">
                  <c:v>13.387919865577564</c:v>
                </c:pt>
                <c:pt idx="2">
                  <c:v>13.722617862217001</c:v>
                </c:pt>
                <c:pt idx="3">
                  <c:v>14.065683308772424</c:v>
                </c:pt>
                <c:pt idx="4">
                  <c:v>14.417325391491733</c:v>
                </c:pt>
                <c:pt idx="5">
                  <c:v>14.777758526279026</c:v>
                </c:pt>
                <c:pt idx="6">
                  <c:v>15.147202489436001</c:v>
                </c:pt>
                <c:pt idx="7">
                  <c:v>15.5258825516719</c:v>
                </c:pt>
                <c:pt idx="8">
                  <c:v>15.914029615463697</c:v>
                </c:pt>
                <c:pt idx="9">
                  <c:v>16.311880355850288</c:v>
                </c:pt>
                <c:pt idx="10">
                  <c:v>16.719677364746545</c:v>
                </c:pt>
                <c:pt idx="11">
                  <c:v>17.137669298865205</c:v>
                </c:pt>
                <c:pt idx="12">
                  <c:v>17.566111031336835</c:v>
                </c:pt>
                <c:pt idx="13">
                  <c:v>18.005263807120254</c:v>
                </c:pt>
                <c:pt idx="14">
                  <c:v>18.455395402298258</c:v>
                </c:pt>
                <c:pt idx="15">
                  <c:v>18.916780287355714</c:v>
                </c:pt>
                <c:pt idx="16">
                  <c:v>19.389699794539606</c:v>
                </c:pt>
                <c:pt idx="17">
                  <c:v>19.874442289403095</c:v>
                </c:pt>
                <c:pt idx="18">
                  <c:v>20.371303346638172</c:v>
                </c:pt>
                <c:pt idx="19">
                  <c:v>20.880585930304125</c:v>
                </c:pt>
                <c:pt idx="20">
                  <c:v>21.402600578561728</c:v>
                </c:pt>
              </c:numCache>
            </c:numRef>
          </c:val>
          <c:smooth val="0"/>
          <c:extLst>
            <c:ext xmlns:c16="http://schemas.microsoft.com/office/drawing/2014/chart" uri="{C3380CC4-5D6E-409C-BE32-E72D297353CC}">
              <c16:uniqueId val="{00000000-3B65-4ABB-A59A-30E1F4FB47AD}"/>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'4A'!$W$5:$W$25</c:f>
              <c:numCache>
                <c:formatCode>"$"#,##0.00</c:formatCode>
                <c:ptCount val="21"/>
                <c:pt idx="0">
                  <c:v>14.367522321428572</c:v>
                </c:pt>
                <c:pt idx="1">
                  <c:v>14.726710379464285</c:v>
                </c:pt>
                <c:pt idx="2">
                  <c:v>15.094878138950891</c:v>
                </c:pt>
                <c:pt idx="3">
                  <c:v>15.472250092424662</c:v>
                </c:pt>
                <c:pt idx="4">
                  <c:v>15.859056344735277</c:v>
                </c:pt>
                <c:pt idx="5">
                  <c:v>16.255532753353659</c:v>
                </c:pt>
                <c:pt idx="6">
                  <c:v>16.6619210721875</c:v>
                </c:pt>
                <c:pt idx="7">
                  <c:v>17.078469098992187</c:v>
                </c:pt>
                <c:pt idx="8">
                  <c:v>17.505430826466991</c:v>
                </c:pt>
                <c:pt idx="9">
                  <c:v>17.943066597128663</c:v>
                </c:pt>
                <c:pt idx="10">
                  <c:v>18.391643262056878</c:v>
                </c:pt>
                <c:pt idx="11">
                  <c:v>18.851434343608297</c:v>
                </c:pt>
                <c:pt idx="12">
                  <c:v>19.322720202198504</c:v>
                </c:pt>
                <c:pt idx="13">
                  <c:v>19.805788207253464</c:v>
                </c:pt>
                <c:pt idx="14">
                  <c:v>20.300932912434799</c:v>
                </c:pt>
                <c:pt idx="15">
                  <c:v>20.808456235245668</c:v>
                </c:pt>
                <c:pt idx="16">
                  <c:v>21.328667641126806</c:v>
                </c:pt>
                <c:pt idx="17">
                  <c:v>21.861884332154975</c:v>
                </c:pt>
                <c:pt idx="18">
                  <c:v>22.408431440458848</c:v>
                </c:pt>
                <c:pt idx="19">
                  <c:v>22.968642226470319</c:v>
                </c:pt>
                <c:pt idx="20">
                  <c:v>23.542858282132077</c:v>
                </c:pt>
              </c:numCache>
            </c:numRef>
          </c:val>
          <c:smooth val="0"/>
          <c:extLst>
            <c:ext xmlns:c16="http://schemas.microsoft.com/office/drawing/2014/chart" uri="{C3380CC4-5D6E-409C-BE32-E72D297353CC}">
              <c16:uniqueId val="{00000001-3B65-4ABB-A59A-30E1F4FB47AD}"/>
            </c:ext>
          </c:extLst>
        </c:ser>
        <c:ser>
          <c:idx val="2"/>
          <c:order val="2"/>
          <c:tx>
            <c:strRef>
              <c:f>'4A'!$X$4</c:f>
              <c:strCache>
                <c:ptCount val="1"/>
                <c:pt idx="0">
                  <c:v>AA</c:v>
                </c:pt>
              </c:strCache>
            </c:strRef>
          </c:tx>
          <c:spPr>
            <a:ln w="28575" cap="rnd">
              <a:solidFill>
                <a:schemeClr val="accent4"/>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'4A'!$X$5:$X$25</c:f>
              <c:numCache>
                <c:formatCode>"$"#,##0.00</c:formatCode>
                <c:ptCount val="21"/>
                <c:pt idx="0">
                  <c:v>15.80427455357143</c:v>
                </c:pt>
                <c:pt idx="1">
                  <c:v>16.199381417410713</c:v>
                </c:pt>
                <c:pt idx="2">
                  <c:v>16.604365952845978</c:v>
                </c:pt>
                <c:pt idx="3">
                  <c:v>17.019475101667126</c:v>
                </c:pt>
                <c:pt idx="4">
                  <c:v>17.444961979208802</c:v>
                </c:pt>
                <c:pt idx="5">
                  <c:v>17.881086028689019</c:v>
                </c:pt>
                <c:pt idx="6">
                  <c:v>18.328113179406245</c:v>
                </c:pt>
                <c:pt idx="7">
                  <c:v>18.786316008891401</c:v>
                </c:pt>
                <c:pt idx="8">
                  <c:v>19.255973909113685</c:v>
                </c:pt>
                <c:pt idx="9">
                  <c:v>19.737373256841526</c:v>
                </c:pt>
                <c:pt idx="10">
                  <c:v>20.230807588262561</c:v>
                </c:pt>
                <c:pt idx="11">
                  <c:v>20.736577777969124</c:v>
                </c:pt>
                <c:pt idx="12">
                  <c:v>21.254992222418352</c:v>
                </c:pt>
                <c:pt idx="13">
                  <c:v>21.786367027978809</c:v>
                </c:pt>
                <c:pt idx="14">
                  <c:v>22.331026203678277</c:v>
                </c:pt>
                <c:pt idx="15">
                  <c:v>22.889301858770231</c:v>
                </c:pt>
                <c:pt idx="16">
                  <c:v>23.461534405239487</c:v>
                </c:pt>
                <c:pt idx="17">
                  <c:v>24.04807276537047</c:v>
                </c:pt>
                <c:pt idx="18">
                  <c:v>24.649274584504731</c:v>
                </c:pt>
                <c:pt idx="19">
                  <c:v>25.265506449117346</c:v>
                </c:pt>
                <c:pt idx="20">
                  <c:v>25.897144110345277</c:v>
                </c:pt>
              </c:numCache>
            </c:numRef>
          </c:val>
          <c:smooth val="0"/>
          <c:extLst>
            <c:ext xmlns:c16="http://schemas.microsoft.com/office/drawing/2014/chart" uri="{C3380CC4-5D6E-409C-BE32-E72D297353CC}">
              <c16:uniqueId val="{00000002-3B65-4ABB-A59A-30E1F4FB47AD}"/>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'4A'!$Y$5:$Y$25</c:f>
              <c:numCache>
                <c:formatCode>"$"#,##0.00</c:formatCode>
                <c:ptCount val="21"/>
                <c:pt idx="0">
                  <c:v>17.384702008928574</c:v>
                </c:pt>
                <c:pt idx="1">
                  <c:v>17.819319559151786</c:v>
                </c:pt>
                <c:pt idx="2">
                  <c:v>18.264802548130579</c:v>
                </c:pt>
                <c:pt idx="3">
                  <c:v>18.721422611833841</c:v>
                </c:pt>
                <c:pt idx="4">
                  <c:v>19.189458177129687</c:v>
                </c:pt>
                <c:pt idx="5">
                  <c:v>19.669194631557929</c:v>
                </c:pt>
                <c:pt idx="6">
                  <c:v>20.160924497346876</c:v>
                </c:pt>
                <c:pt idx="7">
                  <c:v>20.664947609780548</c:v>
                </c:pt>
                <c:pt idx="8">
                  <c:v>21.181571300025059</c:v>
                </c:pt>
                <c:pt idx="9">
                  <c:v>21.711110582525684</c:v>
                </c:pt>
                <c:pt idx="10">
                  <c:v>22.253888347088825</c:v>
                </c:pt>
                <c:pt idx="11">
                  <c:v>22.810235555766045</c:v>
                </c:pt>
                <c:pt idx="12">
                  <c:v>23.380491444660194</c:v>
                </c:pt>
                <c:pt idx="13">
                  <c:v>23.965003730776697</c:v>
                </c:pt>
                <c:pt idx="14">
                  <c:v>24.564128824046112</c:v>
                </c:pt>
                <c:pt idx="15">
                  <c:v>25.178232044647263</c:v>
                </c:pt>
                <c:pt idx="16">
                  <c:v>25.807687845763443</c:v>
                </c:pt>
                <c:pt idx="17">
                  <c:v>26.452880041907527</c:v>
                </c:pt>
                <c:pt idx="18">
                  <c:v>27.114202042955213</c:v>
                </c:pt>
                <c:pt idx="19">
                  <c:v>27.79205709402909</c:v>
                </c:pt>
                <c:pt idx="20">
                  <c:v>28.486858521379816</c:v>
                </c:pt>
              </c:numCache>
            </c:numRef>
          </c:val>
          <c:smooth val="0"/>
          <c:extLst>
            <c:ext xmlns:c16="http://schemas.microsoft.com/office/drawing/2014/chart" uri="{C3380CC4-5D6E-409C-BE32-E72D297353CC}">
              <c16:uniqueId val="{00000003-3B65-4ABB-A59A-30E1F4FB47AD}"/>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'4A'!$Z$5:$Z$25</c:f>
              <c:numCache>
                <c:formatCode>"$"#,##0.00</c:formatCode>
                <c:ptCount val="21"/>
                <c:pt idx="0">
                  <c:v>19.123172209821433</c:v>
                </c:pt>
                <c:pt idx="1">
                  <c:v>19.601251515066966</c:v>
                </c:pt>
                <c:pt idx="2">
                  <c:v>20.091282802943638</c:v>
                </c:pt>
                <c:pt idx="3">
                  <c:v>20.593564873017229</c:v>
                </c:pt>
                <c:pt idx="4">
                  <c:v>21.108403994842657</c:v>
                </c:pt>
                <c:pt idx="5">
                  <c:v>21.636114094713722</c:v>
                </c:pt>
                <c:pt idx="6">
                  <c:v>22.177016947081562</c:v>
                </c:pt>
                <c:pt idx="7">
                  <c:v>22.7314423707586</c:v>
                </c:pt>
                <c:pt idx="8">
                  <c:v>23.299728430027564</c:v>
                </c:pt>
                <c:pt idx="9">
                  <c:v>23.882221640778251</c:v>
                </c:pt>
                <c:pt idx="10">
                  <c:v>24.479277181797706</c:v>
                </c:pt>
                <c:pt idx="11">
                  <c:v>25.091259111342644</c:v>
                </c:pt>
                <c:pt idx="12">
                  <c:v>25.71854058912621</c:v>
                </c:pt>
                <c:pt idx="13">
                  <c:v>26.361504103854362</c:v>
                </c:pt>
                <c:pt idx="14">
                  <c:v>27.020541706450718</c:v>
                </c:pt>
                <c:pt idx="15">
                  <c:v>27.696055249111982</c:v>
                </c:pt>
                <c:pt idx="16">
                  <c:v>28.388456630339778</c:v>
                </c:pt>
                <c:pt idx="17">
                  <c:v>29.098168046098269</c:v>
                </c:pt>
                <c:pt idx="18">
                  <c:v>29.825622247250724</c:v>
                </c:pt>
                <c:pt idx="19">
                  <c:v>30.571262803431988</c:v>
                </c:pt>
                <c:pt idx="20">
                  <c:v>31.335544373517784</c:v>
                </c:pt>
              </c:numCache>
            </c:numRef>
          </c:val>
          <c:smooth val="0"/>
          <c:extLst>
            <c:ext xmlns:c16="http://schemas.microsoft.com/office/drawing/2014/chart" uri="{C3380CC4-5D6E-409C-BE32-E72D297353CC}">
              <c16:uniqueId val="{00000004-3B65-4ABB-A59A-30E1F4FB47AD}"/>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'4A'!$AA$5:$AA$25</c:f>
              <c:numCache>
                <c:formatCode>"$"#,##0.00</c:formatCode>
                <c:ptCount val="21"/>
                <c:pt idx="0">
                  <c:v>21.03548943080358</c:v>
                </c:pt>
                <c:pt idx="1">
                  <c:v>21.561376666573668</c:v>
                </c:pt>
                <c:pt idx="2">
                  <c:v>22.100411083238008</c:v>
                </c:pt>
                <c:pt idx="3">
                  <c:v>22.652921360318956</c:v>
                </c:pt>
                <c:pt idx="4">
                  <c:v>23.219244394326928</c:v>
                </c:pt>
                <c:pt idx="5">
                  <c:v>23.799725504185098</c:v>
                </c:pt>
                <c:pt idx="6">
                  <c:v>24.394718641789723</c:v>
                </c:pt>
                <c:pt idx="7">
                  <c:v>25.004586607834465</c:v>
                </c:pt>
                <c:pt idx="8">
                  <c:v>25.629701273030324</c:v>
                </c:pt>
                <c:pt idx="9">
                  <c:v>26.270443804856079</c:v>
                </c:pt>
                <c:pt idx="10">
                  <c:v>26.927204899977479</c:v>
                </c:pt>
                <c:pt idx="11">
                  <c:v>27.600385022476914</c:v>
                </c:pt>
                <c:pt idx="12">
                  <c:v>28.290394648038834</c:v>
                </c:pt>
                <c:pt idx="13">
                  <c:v>28.997654514239802</c:v>
                </c:pt>
                <c:pt idx="14">
                  <c:v>29.722595877095795</c:v>
                </c:pt>
                <c:pt idx="15">
                  <c:v>30.465660774023188</c:v>
                </c:pt>
                <c:pt idx="16">
                  <c:v>31.227302293373764</c:v>
                </c:pt>
                <c:pt idx="17">
                  <c:v>32.007984850708105</c:v>
                </c:pt>
                <c:pt idx="18">
                  <c:v>32.808184471975807</c:v>
                </c:pt>
                <c:pt idx="19">
                  <c:v>33.628389083775197</c:v>
                </c:pt>
                <c:pt idx="20">
                  <c:v>34.469098810869575</c:v>
                </c:pt>
              </c:numCache>
            </c:numRef>
          </c:val>
          <c:smooth val="0"/>
          <c:extLst>
            <c:ext xmlns:c16="http://schemas.microsoft.com/office/drawing/2014/chart" uri="{C3380CC4-5D6E-409C-BE32-E72D297353CC}">
              <c16:uniqueId val="{00000005-3B65-4ABB-A59A-30E1F4FB47A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'2B'!$A$7:$A$13</c:f>
              <c:strCache>
                <c:ptCount val="7"/>
                <c:pt idx="0">
                  <c:v>14-18</c:v>
                </c:pt>
                <c:pt idx="1">
                  <c:v>19-24</c:v>
                </c:pt>
                <c:pt idx="2">
                  <c:v>25-34</c:v>
                </c:pt>
                <c:pt idx="3">
                  <c:v>35-44</c:v>
                </c:pt>
                <c:pt idx="4">
                  <c:v>45-54</c:v>
                </c:pt>
                <c:pt idx="5">
                  <c:v>55-64</c:v>
                </c:pt>
                <c:pt idx="6">
                  <c:v>65+</c:v>
                </c:pt>
              </c:strCache>
            </c:strRef>
          </c:cat>
          <c:val>
            <c:numRef>
              <c:f>'2B'!$C$7:$C$13</c:f>
              <c:numCache>
                <c:formatCode>0.0%;[Red]\ \(0.0%\)</c:formatCode>
                <c:ptCount val="7"/>
                <c:pt idx="0">
                  <c:v>1.1428571428571429E-2</c:v>
                </c:pt>
                <c:pt idx="1">
                  <c:v>0.24</c:v>
                </c:pt>
                <c:pt idx="2">
                  <c:v>0.23428571428571429</c:v>
                </c:pt>
                <c:pt idx="3">
                  <c:v>0.22857142857142856</c:v>
                </c:pt>
                <c:pt idx="4">
                  <c:v>0.1657142857142857</c:v>
                </c:pt>
                <c:pt idx="5">
                  <c:v>9.1428571428571428E-2</c:v>
                </c:pt>
                <c:pt idx="6">
                  <c:v>3.4285714285714287E-2</c:v>
                </c:pt>
              </c:numCache>
            </c:numRef>
          </c:val>
          <c:extLst>
            <c:ext xmlns:c16="http://schemas.microsoft.com/office/drawing/2014/chart" uri="{C3380CC4-5D6E-409C-BE32-E72D297353CC}">
              <c16:uniqueId val="{00000000-3FCD-457D-88EE-09FE72CFC2B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9a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'4A'!$V$30:$V$50</c:f>
              <c:numCache>
                <c:formatCode>"$"#,##0.00</c:formatCode>
                <c:ptCount val="21"/>
                <c:pt idx="0">
                  <c:v>11.873986577008926</c:v>
                </c:pt>
                <c:pt idx="1">
                  <c:v>12.170836241434149</c:v>
                </c:pt>
                <c:pt idx="2">
                  <c:v>12.475107147470002</c:v>
                </c:pt>
                <c:pt idx="3">
                  <c:v>12.78698482615675</c:v>
                </c:pt>
                <c:pt idx="4">
                  <c:v>13.106659446810669</c:v>
                </c:pt>
                <c:pt idx="5">
                  <c:v>13.434325932980935</c:v>
                </c:pt>
                <c:pt idx="6">
                  <c:v>13.770184081305457</c:v>
                </c:pt>
                <c:pt idx="7">
                  <c:v>14.114438683338092</c:v>
                </c:pt>
                <c:pt idx="8">
                  <c:v>14.467299650421543</c:v>
                </c:pt>
                <c:pt idx="9">
                  <c:v>14.828982141682081</c:v>
                </c:pt>
                <c:pt idx="10">
                  <c:v>15.199706695224132</c:v>
                </c:pt>
                <c:pt idx="11">
                  <c:v>15.579699362604734</c:v>
                </c:pt>
                <c:pt idx="12">
                  <c:v>15.969191846669851</c:v>
                </c:pt>
                <c:pt idx="13">
                  <c:v>16.368421642836594</c:v>
                </c:pt>
                <c:pt idx="14">
                  <c:v>16.777632183907507</c:v>
                </c:pt>
                <c:pt idx="15">
                  <c:v>17.197072988505195</c:v>
                </c:pt>
                <c:pt idx="16">
                  <c:v>17.626999813217822</c:v>
                </c:pt>
                <c:pt idx="17">
                  <c:v>18.067674808548265</c:v>
                </c:pt>
                <c:pt idx="18">
                  <c:v>18.519366678761969</c:v>
                </c:pt>
                <c:pt idx="19">
                  <c:v>18.982350845731016</c:v>
                </c:pt>
                <c:pt idx="20">
                  <c:v>19.456909616874292</c:v>
                </c:pt>
              </c:numCache>
            </c:numRef>
          </c:val>
          <c:smooth val="0"/>
          <c:extLst>
            <c:ext xmlns:c16="http://schemas.microsoft.com/office/drawing/2014/chart" uri="{C3380CC4-5D6E-409C-BE32-E72D297353CC}">
              <c16:uniqueId val="{00000000-F2CE-464D-A368-0A50BA051182}"/>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'4A'!$W$30:$W$50</c:f>
              <c:numCache>
                <c:formatCode>"$"#,##0.00</c:formatCode>
                <c:ptCount val="21"/>
                <c:pt idx="0">
                  <c:v>13.061383928571427</c:v>
                </c:pt>
                <c:pt idx="1">
                  <c:v>13.387918526785711</c:v>
                </c:pt>
                <c:pt idx="2">
                  <c:v>13.722616489955353</c:v>
                </c:pt>
                <c:pt idx="3">
                  <c:v>14.065681902204236</c:v>
                </c:pt>
                <c:pt idx="4">
                  <c:v>14.417323949759341</c:v>
                </c:pt>
                <c:pt idx="5">
                  <c:v>14.777757048503323</c:v>
                </c:pt>
                <c:pt idx="6">
                  <c:v>15.147200974715906</c:v>
                </c:pt>
                <c:pt idx="7">
                  <c:v>15.525880999083803</c:v>
                </c:pt>
                <c:pt idx="8">
                  <c:v>15.914028024060897</c:v>
                </c:pt>
                <c:pt idx="9">
                  <c:v>16.311878724662417</c:v>
                </c:pt>
                <c:pt idx="10">
                  <c:v>16.719675692778978</c:v>
                </c:pt>
                <c:pt idx="11">
                  <c:v>17.137667585098452</c:v>
                </c:pt>
                <c:pt idx="12">
                  <c:v>17.56610927472591</c:v>
                </c:pt>
                <c:pt idx="13">
                  <c:v>18.005262006594055</c:v>
                </c:pt>
                <c:pt idx="14">
                  <c:v>18.455393556758906</c:v>
                </c:pt>
                <c:pt idx="15">
                  <c:v>18.916778395677877</c:v>
                </c:pt>
                <c:pt idx="16">
                  <c:v>19.389697855569821</c:v>
                </c:pt>
                <c:pt idx="17">
                  <c:v>19.874440301959066</c:v>
                </c:pt>
                <c:pt idx="18">
                  <c:v>20.371301309508041</c:v>
                </c:pt>
                <c:pt idx="19">
                  <c:v>20.880583842245741</c:v>
                </c:pt>
                <c:pt idx="20">
                  <c:v>21.402598438301883</c:v>
                </c:pt>
              </c:numCache>
            </c:numRef>
          </c:val>
          <c:smooth val="0"/>
          <c:extLst>
            <c:ext xmlns:c16="http://schemas.microsoft.com/office/drawing/2014/chart" uri="{C3380CC4-5D6E-409C-BE32-E72D297353CC}">
              <c16:uniqueId val="{00000001-F2CE-464D-A368-0A50BA051182}"/>
            </c:ext>
          </c:extLst>
        </c:ser>
        <c:ser>
          <c:idx val="2"/>
          <c:order val="2"/>
          <c:tx>
            <c:strRef>
              <c:f>'4A'!$X$4</c:f>
              <c:strCache>
                <c:ptCount val="1"/>
                <c:pt idx="0">
                  <c:v>AA</c:v>
                </c:pt>
              </c:strCache>
            </c:strRef>
          </c:tx>
          <c:spPr>
            <a:ln w="28575" cap="rnd">
              <a:solidFill>
                <a:schemeClr val="accent4"/>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'4A'!$X$30:$X$50</c:f>
              <c:numCache>
                <c:formatCode>"$"#,##0.00</c:formatCode>
                <c:ptCount val="21"/>
                <c:pt idx="0">
                  <c:v>14.36752232142857</c:v>
                </c:pt>
                <c:pt idx="1">
                  <c:v>14.726710379464283</c:v>
                </c:pt>
                <c:pt idx="2">
                  <c:v>15.094878138950889</c:v>
                </c:pt>
                <c:pt idx="3">
                  <c:v>15.472250092424661</c:v>
                </c:pt>
                <c:pt idx="4">
                  <c:v>15.859056344735276</c:v>
                </c:pt>
                <c:pt idx="5">
                  <c:v>16.255532753353656</c:v>
                </c:pt>
                <c:pt idx="6">
                  <c:v>16.661921072187496</c:v>
                </c:pt>
                <c:pt idx="7">
                  <c:v>17.078469098992183</c:v>
                </c:pt>
                <c:pt idx="8">
                  <c:v>17.505430826466988</c:v>
                </c:pt>
                <c:pt idx="9">
                  <c:v>17.943066597128659</c:v>
                </c:pt>
                <c:pt idx="10">
                  <c:v>18.391643262056874</c:v>
                </c:pt>
                <c:pt idx="11">
                  <c:v>18.851434343608293</c:v>
                </c:pt>
                <c:pt idx="12">
                  <c:v>19.3227202021985</c:v>
                </c:pt>
                <c:pt idx="13">
                  <c:v>19.80578820725346</c:v>
                </c:pt>
                <c:pt idx="14">
                  <c:v>20.300932912434796</c:v>
                </c:pt>
                <c:pt idx="15">
                  <c:v>20.808456235245664</c:v>
                </c:pt>
                <c:pt idx="16">
                  <c:v>21.328667641126803</c:v>
                </c:pt>
                <c:pt idx="17">
                  <c:v>21.861884332154972</c:v>
                </c:pt>
                <c:pt idx="18">
                  <c:v>22.408431440458845</c:v>
                </c:pt>
                <c:pt idx="19">
                  <c:v>22.968642226470315</c:v>
                </c:pt>
                <c:pt idx="20">
                  <c:v>23.54285828213207</c:v>
                </c:pt>
              </c:numCache>
            </c:numRef>
          </c:val>
          <c:smooth val="0"/>
          <c:extLst>
            <c:ext xmlns:c16="http://schemas.microsoft.com/office/drawing/2014/chart" uri="{C3380CC4-5D6E-409C-BE32-E72D297353CC}">
              <c16:uniqueId val="{00000002-F2CE-464D-A368-0A50BA051182}"/>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'4A'!$Y$30:$Y$50</c:f>
              <c:numCache>
                <c:formatCode>"$"#,##0.00</c:formatCode>
                <c:ptCount val="21"/>
                <c:pt idx="0">
                  <c:v>15.804274553571428</c:v>
                </c:pt>
                <c:pt idx="1">
                  <c:v>16.199381417410713</c:v>
                </c:pt>
                <c:pt idx="2">
                  <c:v>16.604365952845978</c:v>
                </c:pt>
                <c:pt idx="3">
                  <c:v>17.019475101667126</c:v>
                </c:pt>
                <c:pt idx="4">
                  <c:v>17.444961979208802</c:v>
                </c:pt>
                <c:pt idx="5">
                  <c:v>17.881086028689019</c:v>
                </c:pt>
                <c:pt idx="6">
                  <c:v>18.328113179406245</c:v>
                </c:pt>
                <c:pt idx="7">
                  <c:v>18.786316008891401</c:v>
                </c:pt>
                <c:pt idx="8">
                  <c:v>19.255973909113685</c:v>
                </c:pt>
                <c:pt idx="9">
                  <c:v>19.737373256841526</c:v>
                </c:pt>
                <c:pt idx="10">
                  <c:v>20.230807588262561</c:v>
                </c:pt>
                <c:pt idx="11">
                  <c:v>20.736577777969124</c:v>
                </c:pt>
                <c:pt idx="12">
                  <c:v>21.254992222418352</c:v>
                </c:pt>
                <c:pt idx="13">
                  <c:v>21.786367027978809</c:v>
                </c:pt>
                <c:pt idx="14">
                  <c:v>22.331026203678277</c:v>
                </c:pt>
                <c:pt idx="15">
                  <c:v>22.889301858770231</c:v>
                </c:pt>
                <c:pt idx="16">
                  <c:v>23.461534405239487</c:v>
                </c:pt>
                <c:pt idx="17">
                  <c:v>24.04807276537047</c:v>
                </c:pt>
                <c:pt idx="18">
                  <c:v>24.649274584504731</c:v>
                </c:pt>
                <c:pt idx="19">
                  <c:v>25.265506449117346</c:v>
                </c:pt>
                <c:pt idx="20">
                  <c:v>25.897144110345277</c:v>
                </c:pt>
              </c:numCache>
            </c:numRef>
          </c:val>
          <c:smooth val="0"/>
          <c:extLst>
            <c:ext xmlns:c16="http://schemas.microsoft.com/office/drawing/2014/chart" uri="{C3380CC4-5D6E-409C-BE32-E72D297353CC}">
              <c16:uniqueId val="{00000003-F2CE-464D-A368-0A50BA051182}"/>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'4A'!$Z$30:$Z$50</c:f>
              <c:numCache>
                <c:formatCode>"$"#,##0.00</c:formatCode>
                <c:ptCount val="21"/>
                <c:pt idx="0">
                  <c:v>17.384702008928571</c:v>
                </c:pt>
                <c:pt idx="1">
                  <c:v>17.819319559151783</c:v>
                </c:pt>
                <c:pt idx="2">
                  <c:v>18.264802548130575</c:v>
                </c:pt>
                <c:pt idx="3">
                  <c:v>18.721422611833837</c:v>
                </c:pt>
                <c:pt idx="4">
                  <c:v>19.18945817712968</c:v>
                </c:pt>
                <c:pt idx="5">
                  <c:v>19.669194631557922</c:v>
                </c:pt>
                <c:pt idx="6">
                  <c:v>20.160924497346869</c:v>
                </c:pt>
                <c:pt idx="7">
                  <c:v>20.66494760978054</c:v>
                </c:pt>
                <c:pt idx="8">
                  <c:v>21.181571300025052</c:v>
                </c:pt>
                <c:pt idx="9">
                  <c:v>21.711110582525677</c:v>
                </c:pt>
                <c:pt idx="10">
                  <c:v>22.253888347088818</c:v>
                </c:pt>
                <c:pt idx="11">
                  <c:v>22.810235555766038</c:v>
                </c:pt>
                <c:pt idx="12">
                  <c:v>23.380491444660187</c:v>
                </c:pt>
                <c:pt idx="13">
                  <c:v>23.96500373077669</c:v>
                </c:pt>
                <c:pt idx="14">
                  <c:v>24.564128824046104</c:v>
                </c:pt>
                <c:pt idx="15">
                  <c:v>25.178232044647256</c:v>
                </c:pt>
                <c:pt idx="16">
                  <c:v>25.807687845763436</c:v>
                </c:pt>
                <c:pt idx="17">
                  <c:v>26.45288004190752</c:v>
                </c:pt>
                <c:pt idx="18">
                  <c:v>27.114202042955206</c:v>
                </c:pt>
                <c:pt idx="19">
                  <c:v>27.792057094029083</c:v>
                </c:pt>
                <c:pt idx="20">
                  <c:v>28.486858521379808</c:v>
                </c:pt>
              </c:numCache>
            </c:numRef>
          </c:val>
          <c:smooth val="0"/>
          <c:extLst>
            <c:ext xmlns:c16="http://schemas.microsoft.com/office/drawing/2014/chart" uri="{C3380CC4-5D6E-409C-BE32-E72D297353CC}">
              <c16:uniqueId val="{00000004-F2CE-464D-A368-0A50BA051182}"/>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'4A'!$AA$30:$AA$50</c:f>
              <c:numCache>
                <c:formatCode>"$"#,##0.00</c:formatCode>
                <c:ptCount val="21"/>
                <c:pt idx="0">
                  <c:v>19.12317220982143</c:v>
                </c:pt>
                <c:pt idx="1">
                  <c:v>19.601251515066963</c:v>
                </c:pt>
                <c:pt idx="2">
                  <c:v>20.091282802943635</c:v>
                </c:pt>
                <c:pt idx="3">
                  <c:v>20.593564873017225</c:v>
                </c:pt>
                <c:pt idx="4">
                  <c:v>21.108403994842654</c:v>
                </c:pt>
                <c:pt idx="5">
                  <c:v>21.636114094713719</c:v>
                </c:pt>
                <c:pt idx="6">
                  <c:v>22.177016947081558</c:v>
                </c:pt>
                <c:pt idx="7">
                  <c:v>22.731442370758597</c:v>
                </c:pt>
                <c:pt idx="8">
                  <c:v>23.29972843002756</c:v>
                </c:pt>
                <c:pt idx="9">
                  <c:v>23.882221640778248</c:v>
                </c:pt>
                <c:pt idx="10">
                  <c:v>24.479277181797702</c:v>
                </c:pt>
                <c:pt idx="11">
                  <c:v>25.091259111342641</c:v>
                </c:pt>
                <c:pt idx="12">
                  <c:v>25.718540589126203</c:v>
                </c:pt>
                <c:pt idx="13">
                  <c:v>26.361504103854354</c:v>
                </c:pt>
                <c:pt idx="14">
                  <c:v>27.020541706450711</c:v>
                </c:pt>
                <c:pt idx="15">
                  <c:v>27.696055249111975</c:v>
                </c:pt>
                <c:pt idx="16">
                  <c:v>28.388456630339771</c:v>
                </c:pt>
                <c:pt idx="17">
                  <c:v>29.098168046098262</c:v>
                </c:pt>
                <c:pt idx="18">
                  <c:v>29.825622247250717</c:v>
                </c:pt>
                <c:pt idx="19">
                  <c:v>30.571262803431981</c:v>
                </c:pt>
                <c:pt idx="20">
                  <c:v>31.335544373517777</c:v>
                </c:pt>
              </c:numCache>
            </c:numRef>
          </c:val>
          <c:smooth val="0"/>
          <c:extLst>
            <c:ext xmlns:c16="http://schemas.microsoft.com/office/drawing/2014/chart" uri="{C3380CC4-5D6E-409C-BE32-E72D297353CC}">
              <c16:uniqueId val="{00000005-F2CE-464D-A368-0A50BA051182}"/>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4"/>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'4B'!$A$7:$A$13</c:f>
              <c:strCache>
                <c:ptCount val="7"/>
                <c:pt idx="0">
                  <c:v>14-18</c:v>
                </c:pt>
                <c:pt idx="1">
                  <c:v>19-24</c:v>
                </c:pt>
                <c:pt idx="2">
                  <c:v>25-34</c:v>
                </c:pt>
                <c:pt idx="3">
                  <c:v>35-44</c:v>
                </c:pt>
                <c:pt idx="4">
                  <c:v>45-54</c:v>
                </c:pt>
                <c:pt idx="5">
                  <c:v>55-64</c:v>
                </c:pt>
                <c:pt idx="6">
                  <c:v>65+</c:v>
                </c:pt>
              </c:strCache>
            </c:strRef>
          </c:cat>
          <c:val>
            <c:numRef>
              <c:f>'4B'!$C$7:$C$13</c:f>
              <c:numCache>
                <c:formatCode>0.0%;[Red]\ \(0.0%\)</c:formatCode>
                <c:ptCount val="7"/>
                <c:pt idx="0">
                  <c:v>7.8947368421052627E-2</c:v>
                </c:pt>
                <c:pt idx="1">
                  <c:v>0.33881578947368424</c:v>
                </c:pt>
                <c:pt idx="2">
                  <c:v>0.16118421052631579</c:v>
                </c:pt>
                <c:pt idx="3">
                  <c:v>0.14144736842105263</c:v>
                </c:pt>
                <c:pt idx="4">
                  <c:v>0.12828947368421054</c:v>
                </c:pt>
                <c:pt idx="5">
                  <c:v>9.2105263157894732E-2</c:v>
                </c:pt>
                <c:pt idx="6">
                  <c:v>5.921052631578947E-2</c:v>
                </c:pt>
              </c:numCache>
            </c:numRef>
          </c:val>
          <c:extLst>
            <c:ext xmlns:c16="http://schemas.microsoft.com/office/drawing/2014/chart" uri="{C3380CC4-5D6E-409C-BE32-E72D297353CC}">
              <c16:uniqueId val="{00000000-EBCB-4DE3-8CF0-97746BFEFF7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E24E-4661-8880-5313F7D11D54}"/>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E24E-4661-8880-5313F7D11D54}"/>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E24E-4661-8880-5313F7D11D54}"/>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E24E-4661-8880-5313F7D11D54}"/>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E24E-4661-8880-5313F7D11D54}"/>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E24E-4661-8880-5313F7D11D54}"/>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E24E-4661-8880-5313F7D11D54}"/>
              </c:ext>
            </c:extLst>
          </c:dPt>
          <c:dLbls>
            <c:dLbl>
              <c:idx val="0"/>
              <c:layout>
                <c:manualLayout>
                  <c:x val="-9.8545910498235037E-2"/>
                  <c:y val="0.1582207839215246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4E-4661-8880-5313F7D11D54}"/>
                </c:ext>
              </c:extLst>
            </c:dLbl>
            <c:dLbl>
              <c:idx val="2"/>
              <c:layout>
                <c:manualLayout>
                  <c:x val="0.1016713395243788"/>
                  <c:y val="-0.121213477931318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24E-4661-8880-5313F7D11D54}"/>
                </c:ext>
              </c:extLst>
            </c:dLbl>
            <c:dLbl>
              <c:idx val="3"/>
              <c:layout>
                <c:manualLayout>
                  <c:x val="0.16574334140090041"/>
                  <c:y val="-2.640964748881029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4E-4661-8880-5313F7D11D54}"/>
                </c:ext>
              </c:extLst>
            </c:dLbl>
            <c:dLbl>
              <c:idx val="4"/>
              <c:layout>
                <c:manualLayout>
                  <c:x val="0.12792621871259044"/>
                  <c:y val="0.1489965456400528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4E-4661-8880-5313F7D11D54}"/>
                </c:ext>
              </c:extLst>
            </c:dLbl>
            <c:dLbl>
              <c:idx val="5"/>
              <c:layout>
                <c:manualLayout>
                  <c:x val="-2.0498206308766236E-2"/>
                  <c:y val="5.5668290640437578E-3"/>
                </c:manualLayout>
              </c:layout>
              <c:tx>
                <c:rich>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fld id="{ABE924FB-1D3A-48C8-A768-E4F6E16640F4}" type="VALUE">
                      <a:rPr lang="en-US">
                        <a:solidFill>
                          <a:srgbClr val="A2AE74"/>
                        </a:solidFill>
                      </a:rPr>
                      <a:pPr>
                        <a:defRPr sz="1000" b="1">
                          <a:solidFill>
                            <a:srgbClr val="605677"/>
                          </a:solidFill>
                        </a:defRPr>
                      </a:pPr>
                      <a:t>[VALUE]</a:t>
                    </a:fld>
                    <a:endParaRPr lang="en-US"/>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E24E-4661-8880-5313F7D11D54}"/>
                </c:ext>
              </c:extLst>
            </c:dLbl>
            <c:dLbl>
              <c:idx val="6"/>
              <c:layout>
                <c:manualLayout>
                  <c:x val="5.8704115207531216E-2"/>
                  <c:y val="1.8905022127325766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3053994961669846"/>
                      <c:h val="9.2097347621612008E-2"/>
                    </c:manualLayout>
                  </c15:layout>
                </c:ext>
                <c:ext xmlns:c16="http://schemas.microsoft.com/office/drawing/2014/chart" uri="{C3380CC4-5D6E-409C-BE32-E72D297353CC}">
                  <c16:uniqueId val="{0000000D-E24E-4661-8880-5313F7D11D5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'4B'!$G$7:$G$13</c:f>
              <c:numCache>
                <c:formatCode>0.0%;[Red]\ \(0.0%\)</c:formatCode>
                <c:ptCount val="7"/>
                <c:pt idx="0">
                  <c:v>0.11700000000000001</c:v>
                </c:pt>
                <c:pt idx="1">
                  <c:v>0.32</c:v>
                </c:pt>
                <c:pt idx="2">
                  <c:v>0.254</c:v>
                </c:pt>
                <c:pt idx="3">
                  <c:v>0.113</c:v>
                </c:pt>
                <c:pt idx="4">
                  <c:v>0.159</c:v>
                </c:pt>
                <c:pt idx="5">
                  <c:v>3.1E-2</c:v>
                </c:pt>
                <c:pt idx="6">
                  <c:v>6.0000000000000001E-3</c:v>
                </c:pt>
              </c:numCache>
            </c:numRef>
          </c:val>
          <c:extLst>
            <c:ext xmlns:c16="http://schemas.microsoft.com/office/drawing/2014/chart" uri="{C3380CC4-5D6E-409C-BE32-E72D297353CC}">
              <c16:uniqueId val="{0000000E-E24E-4661-8880-5313F7D11D5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1F96-4B05-A3D5-E4E720C2453A}"/>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1F96-4B05-A3D5-E4E720C2453A}"/>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1F96-4B05-A3D5-E4E720C2453A}"/>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1F96-4B05-A3D5-E4E720C2453A}"/>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1F96-4B05-A3D5-E4E720C2453A}"/>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1F96-4B05-A3D5-E4E720C2453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F96-4B05-A3D5-E4E720C2453A}"/>
              </c:ext>
            </c:extLst>
          </c:dPt>
          <c:dLbls>
            <c:dLbl>
              <c:idx val="0"/>
              <c:layout>
                <c:manualLayout>
                  <c:x val="-8.509833998022974E-2"/>
                  <c:y val="-0.1856740508302985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96-4B05-A3D5-E4E720C2453A}"/>
                </c:ext>
              </c:extLst>
            </c:dLbl>
            <c:dLbl>
              <c:idx val="2"/>
              <c:layout>
                <c:manualLayout>
                  <c:x val="-4.4746906636670414E-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96-4B05-A3D5-E4E720C2453A}"/>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F96-4B05-A3D5-E4E720C2453A}"/>
                </c:ext>
              </c:extLst>
            </c:dLbl>
            <c:dLbl>
              <c:idx val="4"/>
              <c:layout>
                <c:manualLayout>
                  <c:x val="4.5325357057640445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96-4B05-A3D5-E4E720C2453A}"/>
                </c:ext>
              </c:extLst>
            </c:dLbl>
            <c:dLbl>
              <c:idx val="5"/>
              <c:layout>
                <c:manualLayout>
                  <c:x val="0.13045607935371714"/>
                  <c:y val="2.846789400198638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F96-4B05-A3D5-E4E720C2453A}"/>
                </c:ext>
              </c:extLst>
            </c:dLbl>
            <c:dLbl>
              <c:idx val="6"/>
              <c:delete val="1"/>
              <c:extLst>
                <c:ext xmlns:c15="http://schemas.microsoft.com/office/drawing/2012/chart" uri="{CE6537A1-D6FC-4f65-9D91-7224C49458BB}"/>
                <c:ext xmlns:c16="http://schemas.microsoft.com/office/drawing/2014/chart" uri="{C3380CC4-5D6E-409C-BE32-E72D297353CC}">
                  <c16:uniqueId val="{0000000D-1F96-4B05-A3D5-E4E720C2453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'4B'!$K$7:$K$13</c:f>
              <c:numCache>
                <c:formatCode>0.0%;[Red]\ \(0.0%\)</c:formatCode>
                <c:ptCount val="7"/>
                <c:pt idx="0">
                  <c:v>0.83552631578947367</c:v>
                </c:pt>
                <c:pt idx="1">
                  <c:v>6.9078947368421059E-2</c:v>
                </c:pt>
                <c:pt idx="2">
                  <c:v>6.25E-2</c:v>
                </c:pt>
                <c:pt idx="3">
                  <c:v>2.3026315789473683E-2</c:v>
                </c:pt>
                <c:pt idx="4">
                  <c:v>9.8684210526315784E-3</c:v>
                </c:pt>
                <c:pt idx="5">
                  <c:v>3.2894736842105261E-3</c:v>
                </c:pt>
                <c:pt idx="6">
                  <c:v>0</c:v>
                </c:pt>
              </c:numCache>
            </c:numRef>
          </c:val>
          <c:extLst>
            <c:ext xmlns:c16="http://schemas.microsoft.com/office/drawing/2014/chart" uri="{C3380CC4-5D6E-409C-BE32-E72D297353CC}">
              <c16:uniqueId val="{0000000E-1F96-4B05-A3D5-E4E720C2453A}"/>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06538730793378"/>
          <c:y val="1.2780718018365981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6176-4274-99E1-E2C8D4371E61}"/>
              </c:ext>
            </c:extLst>
          </c:dPt>
          <c:dLbls>
            <c:dLbl>
              <c:idx val="0"/>
              <c:layout>
                <c:manualLayout>
                  <c:x val="-0.20037124979250717"/>
                  <c:y val="2.35375752368399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8517310315461284"/>
                      <c:h val="0.1751558854687536"/>
                    </c:manualLayout>
                  </c15:layout>
                </c:ext>
                <c:ext xmlns:c16="http://schemas.microsoft.com/office/drawing/2014/chart" uri="{C3380CC4-5D6E-409C-BE32-E72D297353CC}">
                  <c16:uniqueId val="{00000000-6176-4274-99E1-E2C8D4371E61}"/>
                </c:ext>
              </c:extLst>
            </c:dLbl>
            <c:dLbl>
              <c:idx val="1"/>
              <c:layout>
                <c:manualLayout>
                  <c:x val="3.4886654782439248E-2"/>
                  <c:y val="-9.3043849575990042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1-6176-4274-99E1-E2C8D4371E61}"/>
                </c:ext>
              </c:extLst>
            </c:dLbl>
            <c:dLbl>
              <c:idx val="2"/>
              <c:layout>
                <c:manualLayout>
                  <c:x val="4.5828852690911456E-2"/>
                  <c:y val="-1.3615653265940499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147150311419689"/>
                      <c:h val="0.16022045997240728"/>
                    </c:manualLayout>
                  </c15:layout>
                </c:ext>
                <c:ext xmlns:c16="http://schemas.microsoft.com/office/drawing/2014/chart" uri="{C3380CC4-5D6E-409C-BE32-E72D297353CC}">
                  <c16:uniqueId val="{00000002-6176-4274-99E1-E2C8D4371E61}"/>
                </c:ext>
              </c:extLst>
            </c:dLbl>
            <c:dLbl>
              <c:idx val="3"/>
              <c:layout>
                <c:manualLayout>
                  <c:x val="-2.3331865847761604E-2"/>
                  <c:y val="-1.086583433846810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36458115315"/>
                      <c:h val="0.19683899631331145"/>
                    </c:manualLayout>
                  </c15:layout>
                </c:ext>
                <c:ext xmlns:c16="http://schemas.microsoft.com/office/drawing/2014/chart" uri="{C3380CC4-5D6E-409C-BE32-E72D297353CC}">
                  <c16:uniqueId val="{00000003-6176-4274-99E1-E2C8D4371E61}"/>
                </c:ext>
              </c:extLst>
            </c:dLbl>
            <c:dLbl>
              <c:idx val="4"/>
              <c:layout>
                <c:manualLayout>
                  <c:x val="-1.3721519352766691E-2"/>
                  <c:y val="-6.8789026967759825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762932757886532"/>
                      <c:h val="0.18220900328932982"/>
                    </c:manualLayout>
                  </c15:layout>
                </c:ext>
                <c:ext xmlns:c16="http://schemas.microsoft.com/office/drawing/2014/chart" uri="{C3380CC4-5D6E-409C-BE32-E72D297353CC}">
                  <c16:uniqueId val="{00000004-6176-4274-99E1-E2C8D4371E6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'4C'!$B$8:$B$12</c:f>
              <c:numCache>
                <c:formatCode>0%</c:formatCode>
                <c:ptCount val="5"/>
                <c:pt idx="0">
                  <c:v>0.97</c:v>
                </c:pt>
                <c:pt idx="1">
                  <c:v>0.95</c:v>
                </c:pt>
                <c:pt idx="2">
                  <c:v>0.95</c:v>
                </c:pt>
                <c:pt idx="3">
                  <c:v>0.95</c:v>
                </c:pt>
                <c:pt idx="4">
                  <c:v>0.94</c:v>
                </c:pt>
              </c:numCache>
            </c:numRef>
          </c:val>
          <c:extLst>
            <c:ext xmlns:c16="http://schemas.microsoft.com/office/drawing/2014/chart" uri="{C3380CC4-5D6E-409C-BE32-E72D297353CC}">
              <c16:uniqueId val="{00000006-6176-4274-99E1-E2C8D4371E61}"/>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269058034412365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'4C'!$C$8:$C$12</c:f>
              <c:numCache>
                <c:formatCode>"$"#,##0.00_);\("$"#,##0.00\)</c:formatCode>
                <c:ptCount val="5"/>
                <c:pt idx="0">
                  <c:v>14.35</c:v>
                </c:pt>
                <c:pt idx="1">
                  <c:v>10.6</c:v>
                </c:pt>
                <c:pt idx="2">
                  <c:v>14.21</c:v>
                </c:pt>
                <c:pt idx="3">
                  <c:v>16.3</c:v>
                </c:pt>
                <c:pt idx="4">
                  <c:v>16.64</c:v>
                </c:pt>
              </c:numCache>
            </c:numRef>
          </c:val>
          <c:extLst>
            <c:ext xmlns:c16="http://schemas.microsoft.com/office/drawing/2014/chart" uri="{C3380CC4-5D6E-409C-BE32-E72D297353CC}">
              <c16:uniqueId val="{00000000-B731-4F12-82DC-DFCC31C0D937}"/>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0"/>
            <c:invertIfNegative val="0"/>
            <c:bubble3D val="0"/>
            <c:spPr>
              <a:solidFill>
                <a:srgbClr val="003E51"/>
              </a:solidFill>
              <a:ln>
                <a:noFill/>
              </a:ln>
              <a:effectLst/>
            </c:spPr>
            <c:extLst>
              <c:ext xmlns:c16="http://schemas.microsoft.com/office/drawing/2014/chart" uri="{C3380CC4-5D6E-409C-BE32-E72D297353CC}">
                <c16:uniqueId val="{00000004-552E-4BBC-97DE-BCB9267DD897}"/>
              </c:ext>
            </c:extLst>
          </c:dPt>
          <c:dPt>
            <c:idx val="1"/>
            <c:invertIfNegative val="0"/>
            <c:bubble3D val="0"/>
            <c:spPr>
              <a:solidFill>
                <a:srgbClr val="D45D00"/>
              </a:solidFill>
              <a:ln>
                <a:noFill/>
              </a:ln>
              <a:effectLst/>
            </c:spPr>
            <c:extLst>
              <c:ext xmlns:c16="http://schemas.microsoft.com/office/drawing/2014/chart" uri="{C3380CC4-5D6E-409C-BE32-E72D297353CC}">
                <c16:uniqueId val="{00000001-F6ED-486E-9738-73E027D527C1}"/>
              </c:ext>
            </c:extLst>
          </c:dPt>
          <c:dPt>
            <c:idx val="2"/>
            <c:invertIfNegative val="0"/>
            <c:bubble3D val="0"/>
            <c:spPr>
              <a:solidFill>
                <a:srgbClr val="003E51"/>
              </a:solidFill>
              <a:ln>
                <a:noFill/>
              </a:ln>
              <a:effectLst/>
            </c:spPr>
            <c:extLst>
              <c:ext xmlns:c16="http://schemas.microsoft.com/office/drawing/2014/chart" uri="{C3380CC4-5D6E-409C-BE32-E72D297353CC}">
                <c16:uniqueId val="{00000003-AC4E-49A2-9F82-27A36077CB6B}"/>
              </c:ext>
            </c:extLst>
          </c:dPt>
          <c:dPt>
            <c:idx val="3"/>
            <c:invertIfNegative val="0"/>
            <c:bubble3D val="0"/>
            <c:spPr>
              <a:solidFill>
                <a:srgbClr val="003E51"/>
              </a:solidFill>
              <a:ln>
                <a:noFill/>
              </a:ln>
              <a:effectLst/>
            </c:spPr>
            <c:extLst>
              <c:ext xmlns:c16="http://schemas.microsoft.com/office/drawing/2014/chart" uri="{C3380CC4-5D6E-409C-BE32-E72D297353CC}">
                <c16:uniqueId val="{00000007-5CD0-4915-803A-97207AC348C0}"/>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4-552E-4BBC-97DE-BCB9267DD897}"/>
                </c:ext>
              </c:extLst>
            </c:dLbl>
            <c:dLbl>
              <c:idx val="1"/>
              <c:layout>
                <c:manualLayout>
                  <c:x val="-0.14573512187198098"/>
                  <c:y val="-1.1640077173046852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ED-486E-9738-73E027D527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'4C'!$Y$29:$Y$34</c:f>
              <c:strCache>
                <c:ptCount val="6"/>
                <c:pt idx="0">
                  <c:v>Library Assistant</c:v>
                </c:pt>
                <c:pt idx="1">
                  <c:v>Aide/Floater</c:v>
                </c:pt>
                <c:pt idx="2">
                  <c:v>Home Health and Personal Care Aide</c:v>
                </c:pt>
                <c:pt idx="3">
                  <c:v>Bank Teller</c:v>
                </c:pt>
                <c:pt idx="4">
                  <c:v>Library Technician</c:v>
                </c:pt>
                <c:pt idx="5">
                  <c:v>Waiter/Waitress</c:v>
                </c:pt>
              </c:strCache>
            </c:strRef>
          </c:cat>
          <c:val>
            <c:numRef>
              <c:f>'4C'!$Z$29:$Z$34</c:f>
              <c:numCache>
                <c:formatCode>_("$"* #,##0.00_);_("$"* \(#,##0.00\);_("$"* "-"??_);_(@_)</c:formatCode>
                <c:ptCount val="6"/>
                <c:pt idx="0" formatCode="&quot;$&quot;#,##0.00">
                  <c:v>-0.56000000000000005</c:v>
                </c:pt>
                <c:pt idx="1">
                  <c:v>4.09</c:v>
                </c:pt>
                <c:pt idx="2">
                  <c:v>5.47</c:v>
                </c:pt>
                <c:pt idx="3">
                  <c:v>6.76</c:v>
                </c:pt>
                <c:pt idx="4">
                  <c:v>7.35</c:v>
                </c:pt>
                <c:pt idx="5">
                  <c:v>7.94</c:v>
                </c:pt>
              </c:numCache>
            </c:numRef>
          </c:val>
          <c:extLst>
            <c:ext xmlns:c16="http://schemas.microsoft.com/office/drawing/2014/chart" uri="{C3380CC4-5D6E-409C-BE32-E72D297353CC}">
              <c16:uniqueId val="{00000003-F6ED-486E-9738-73E027D527C1}"/>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500"/>
        <c:noMultiLvlLbl val="0"/>
      </c:catAx>
      <c:valAx>
        <c:axId val="2021862368"/>
        <c:scaling>
          <c:orientation val="minMax"/>
        </c:scaling>
        <c:delete val="1"/>
        <c:axPos val="b"/>
        <c:numFmt formatCode="&quot;$&quot;#,##0.00"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'4D'!$A$12</c:f>
              <c:strCache>
                <c:ptCount val="1"/>
                <c:pt idx="0">
                  <c:v>Region 9a</c:v>
                </c:pt>
              </c:strCache>
            </c:strRef>
          </c:tx>
          <c:spPr>
            <a:ln w="28575" cap="rnd">
              <a:solidFill>
                <a:srgbClr val="D45D00"/>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'4D'!$B$12:$W$12</c:f>
              <c:numCache>
                <c:formatCode>0.0%</c:formatCode>
                <c:ptCount val="22"/>
                <c:pt idx="0">
                  <c:v>0</c:v>
                </c:pt>
                <c:pt idx="1">
                  <c:v>0</c:v>
                </c:pt>
                <c:pt idx="2">
                  <c:v>-2.4742268041237112E-2</c:v>
                </c:pt>
                <c:pt idx="3">
                  <c:v>-7.8350515463917525E-2</c:v>
                </c:pt>
                <c:pt idx="4">
                  <c:v>-9.4845360824742264E-2</c:v>
                </c:pt>
                <c:pt idx="5">
                  <c:v>-0.10309278350515463</c:v>
                </c:pt>
                <c:pt idx="6">
                  <c:v>-0.11958762886597939</c:v>
                </c:pt>
                <c:pt idx="7">
                  <c:v>-0.12577319587628866</c:v>
                </c:pt>
                <c:pt idx="8">
                  <c:v>-0.12371134020618557</c:v>
                </c:pt>
                <c:pt idx="9">
                  <c:v>-0.10721649484536082</c:v>
                </c:pt>
                <c:pt idx="10">
                  <c:v>-0.1154639175257732</c:v>
                </c:pt>
                <c:pt idx="11">
                  <c:v>-4.1237113402061855E-2</c:v>
                </c:pt>
                <c:pt idx="12">
                  <c:v>-6.8041237113402056E-2</c:v>
                </c:pt>
                <c:pt idx="13">
                  <c:v>-8.247422680412371E-2</c:v>
                </c:pt>
                <c:pt idx="14">
                  <c:v>-0.12577319587628866</c:v>
                </c:pt>
                <c:pt idx="15">
                  <c:v>-0.15463917525773196</c:v>
                </c:pt>
                <c:pt idx="16">
                  <c:v>-0.2</c:v>
                </c:pt>
                <c:pt idx="17">
                  <c:v>-0.21649484536082475</c:v>
                </c:pt>
                <c:pt idx="18">
                  <c:v>-0.17525773195876287</c:v>
                </c:pt>
                <c:pt idx="19">
                  <c:v>-0.32989690721649484</c:v>
                </c:pt>
                <c:pt idx="20">
                  <c:v>-0.34020618556701032</c:v>
                </c:pt>
                <c:pt idx="21">
                  <c:v>-0.3731958762886598</c:v>
                </c:pt>
              </c:numCache>
            </c:numRef>
          </c:val>
          <c:smooth val="0"/>
          <c:extLst>
            <c:ext xmlns:c16="http://schemas.microsoft.com/office/drawing/2014/chart" uri="{C3380CC4-5D6E-409C-BE32-E72D297353CC}">
              <c16:uniqueId val="{00000000-A146-4A9C-867C-9C5695CBC6F8}"/>
            </c:ext>
          </c:extLst>
        </c:ser>
        <c:ser>
          <c:idx val="1"/>
          <c:order val="1"/>
          <c:tx>
            <c:strRef>
              <c:f>'4D'!$A$13</c:f>
              <c:strCache>
                <c:ptCount val="1"/>
                <c:pt idx="0">
                  <c:v>Michigan</c:v>
                </c:pt>
              </c:strCache>
            </c:strRef>
          </c:tx>
          <c:spPr>
            <a:ln w="28575" cap="rnd">
              <a:solidFill>
                <a:srgbClr val="A2AE74"/>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'4D'!$B$13:$W$13</c:f>
              <c:numCache>
                <c:formatCode>0.0%</c:formatCode>
                <c:ptCount val="22"/>
                <c:pt idx="0">
                  <c:v>0</c:v>
                </c:pt>
                <c:pt idx="1">
                  <c:v>1.345957011258956E-2</c:v>
                </c:pt>
                <c:pt idx="2">
                  <c:v>-1.1924257932446265E-2</c:v>
                </c:pt>
                <c:pt idx="3">
                  <c:v>-2.3490276356192427E-2</c:v>
                </c:pt>
                <c:pt idx="4">
                  <c:v>-2.3797338792221085E-2</c:v>
                </c:pt>
                <c:pt idx="5">
                  <c:v>-3.4288638689866938E-2</c:v>
                </c:pt>
                <c:pt idx="6">
                  <c:v>-6.2128966223132034E-2</c:v>
                </c:pt>
                <c:pt idx="7">
                  <c:v>-8.1013306038894575E-2</c:v>
                </c:pt>
                <c:pt idx="8">
                  <c:v>-9.2016376663254865E-2</c:v>
                </c:pt>
                <c:pt idx="9">
                  <c:v>-5.9928352098259981E-2</c:v>
                </c:pt>
                <c:pt idx="10">
                  <c:v>-1.4176049129989765E-2</c:v>
                </c:pt>
                <c:pt idx="11">
                  <c:v>9.672466734902763E-3</c:v>
                </c:pt>
                <c:pt idx="12">
                  <c:v>-8.7001023541453427E-4</c:v>
                </c:pt>
                <c:pt idx="13">
                  <c:v>-7.9836233367451374E-3</c:v>
                </c:pt>
                <c:pt idx="14">
                  <c:v>-4.5547594677584442E-3</c:v>
                </c:pt>
                <c:pt idx="15">
                  <c:v>2.5486182190378709E-2</c:v>
                </c:pt>
                <c:pt idx="16">
                  <c:v>4.6212896622313204E-2</c:v>
                </c:pt>
                <c:pt idx="17">
                  <c:v>9.2528147389969298E-2</c:v>
                </c:pt>
                <c:pt idx="18">
                  <c:v>0.10394063459570113</c:v>
                </c:pt>
                <c:pt idx="19">
                  <c:v>-0.11028659160696008</c:v>
                </c:pt>
                <c:pt idx="20">
                  <c:v>-0.14222108495394065</c:v>
                </c:pt>
                <c:pt idx="21">
                  <c:v>-6.8014329580348004E-2</c:v>
                </c:pt>
              </c:numCache>
            </c:numRef>
          </c:val>
          <c:smooth val="0"/>
          <c:extLst>
            <c:ext xmlns:c16="http://schemas.microsoft.com/office/drawing/2014/chart" uri="{C3380CC4-5D6E-409C-BE32-E72D297353CC}">
              <c16:uniqueId val="{00000001-A146-4A9C-867C-9C5695CBC6F8}"/>
            </c:ext>
          </c:extLst>
        </c:ser>
        <c:ser>
          <c:idx val="2"/>
          <c:order val="2"/>
          <c:tx>
            <c:strRef>
              <c:f>'4D'!$A$14</c:f>
              <c:strCache>
                <c:ptCount val="1"/>
                <c:pt idx="0">
                  <c:v>United States</c:v>
                </c:pt>
              </c:strCache>
            </c:strRef>
          </c:tx>
          <c:spPr>
            <a:ln w="28575" cap="rnd">
              <a:solidFill>
                <a:srgbClr val="003E51"/>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'4D'!$B$14:$W$14</c:f>
              <c:numCache>
                <c:formatCode>0.0%</c:formatCode>
                <c:ptCount val="22"/>
                <c:pt idx="0">
                  <c:v>0</c:v>
                </c:pt>
                <c:pt idx="1">
                  <c:v>1.7663641904547226E-2</c:v>
                </c:pt>
                <c:pt idx="2">
                  <c:v>2.7191716729223235E-2</c:v>
                </c:pt>
                <c:pt idx="3">
                  <c:v>3.7938791943920053E-2</c:v>
                </c:pt>
                <c:pt idx="4">
                  <c:v>5.588716386657433E-2</c:v>
                </c:pt>
                <c:pt idx="5">
                  <c:v>8.3216796698318163E-2</c:v>
                </c:pt>
                <c:pt idx="6">
                  <c:v>9.5396419816616077E-2</c:v>
                </c:pt>
                <c:pt idx="7">
                  <c:v>0.11222366729297384</c:v>
                </c:pt>
                <c:pt idx="8">
                  <c:v>0.13623144991346878</c:v>
                </c:pt>
                <c:pt idx="9">
                  <c:v>0.16346024086379971</c:v>
                </c:pt>
                <c:pt idx="10">
                  <c:v>0.1999383084960768</c:v>
                </c:pt>
                <c:pt idx="11">
                  <c:v>0.24341302313579694</c:v>
                </c:pt>
                <c:pt idx="12">
                  <c:v>6.4168061893187687E-3</c:v>
                </c:pt>
                <c:pt idx="13">
                  <c:v>-3.3099864604944516E-3</c:v>
                </c:pt>
                <c:pt idx="14">
                  <c:v>-1.1670964804700418E-2</c:v>
                </c:pt>
                <c:pt idx="15">
                  <c:v>-1.4694738278243512E-2</c:v>
                </c:pt>
                <c:pt idx="16">
                  <c:v>-2.0852024919808459E-2</c:v>
                </c:pt>
                <c:pt idx="17">
                  <c:v>-1.1298739624779224E-2</c:v>
                </c:pt>
                <c:pt idx="18">
                  <c:v>-1.8632020559880058E-2</c:v>
                </c:pt>
                <c:pt idx="19">
                  <c:v>-0.17355480978700119</c:v>
                </c:pt>
                <c:pt idx="20">
                  <c:v>-0.2325606571331543</c:v>
                </c:pt>
                <c:pt idx="21">
                  <c:v>-0.20883612156192211</c:v>
                </c:pt>
              </c:numCache>
            </c:numRef>
          </c:val>
          <c:smooth val="0"/>
          <c:extLst>
            <c:ext xmlns:c16="http://schemas.microsoft.com/office/drawing/2014/chart" uri="{C3380CC4-5D6E-409C-BE32-E72D297353CC}">
              <c16:uniqueId val="{00000000-0985-4660-BBAF-9601FF03F4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23055890379507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'4D'!$A$25</c:f>
              <c:strCache>
                <c:ptCount val="1"/>
                <c:pt idx="0">
                  <c:v>Region 9a </c:v>
                </c:pt>
              </c:strCache>
            </c:strRef>
          </c:tx>
          <c:spPr>
            <a:ln w="28575" cap="rnd">
              <a:solidFill>
                <a:srgbClr val="D45D00"/>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'4D'!$B$25:$S$25</c:f>
              <c:numCache>
                <c:formatCode>0.0%</c:formatCode>
                <c:ptCount val="18"/>
                <c:pt idx="0">
                  <c:v>0</c:v>
                </c:pt>
                <c:pt idx="1">
                  <c:v>-5.6561085972851484E-3</c:v>
                </c:pt>
                <c:pt idx="2">
                  <c:v>2.2624434389140191E-2</c:v>
                </c:pt>
                <c:pt idx="3">
                  <c:v>0.13800904977375572</c:v>
                </c:pt>
                <c:pt idx="4">
                  <c:v>0.13800904977375572</c:v>
                </c:pt>
                <c:pt idx="5">
                  <c:v>8.1447963800905049E-2</c:v>
                </c:pt>
                <c:pt idx="6">
                  <c:v>5.2036199095022724E-2</c:v>
                </c:pt>
                <c:pt idx="7">
                  <c:v>4.9773755656108538E-2</c:v>
                </c:pt>
                <c:pt idx="8">
                  <c:v>9.7285067873303099E-2</c:v>
                </c:pt>
                <c:pt idx="9">
                  <c:v>8.0316742081448067E-2</c:v>
                </c:pt>
                <c:pt idx="10">
                  <c:v>0.12895927601809962</c:v>
                </c:pt>
                <c:pt idx="11">
                  <c:v>0.15837104072398195</c:v>
                </c:pt>
                <c:pt idx="12">
                  <c:v>0.21493212669683262</c:v>
                </c:pt>
                <c:pt idx="13">
                  <c:v>0.24321266968325797</c:v>
                </c:pt>
                <c:pt idx="14">
                  <c:v>0.28959276018099556</c:v>
                </c:pt>
                <c:pt idx="15">
                  <c:v>0.33144796380090497</c:v>
                </c:pt>
                <c:pt idx="16">
                  <c:v>0.31447963800904971</c:v>
                </c:pt>
                <c:pt idx="17">
                  <c:v>0.46266968325791852</c:v>
                </c:pt>
              </c:numCache>
            </c:numRef>
          </c:val>
          <c:smooth val="0"/>
          <c:extLst>
            <c:ext xmlns:c16="http://schemas.microsoft.com/office/drawing/2014/chart" uri="{C3380CC4-5D6E-409C-BE32-E72D297353CC}">
              <c16:uniqueId val="{00000000-5D28-479C-9BDF-2D1A85656579}"/>
            </c:ext>
          </c:extLst>
        </c:ser>
        <c:ser>
          <c:idx val="1"/>
          <c:order val="1"/>
          <c:tx>
            <c:strRef>
              <c:f>'4D'!$A$26</c:f>
              <c:strCache>
                <c:ptCount val="1"/>
                <c:pt idx="0">
                  <c:v>Michigan</c:v>
                </c:pt>
              </c:strCache>
            </c:strRef>
          </c:tx>
          <c:spPr>
            <a:ln w="28575" cap="rnd">
              <a:solidFill>
                <a:srgbClr val="A2AE74"/>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'4D'!$B$26:$S$26</c:f>
              <c:numCache>
                <c:formatCode>0.0%</c:formatCode>
                <c:ptCount val="18"/>
                <c:pt idx="0">
                  <c:v>0</c:v>
                </c:pt>
                <c:pt idx="1">
                  <c:v>-7.7951002227171808E-3</c:v>
                </c:pt>
                <c:pt idx="2">
                  <c:v>2.7839643652561245E-2</c:v>
                </c:pt>
                <c:pt idx="3">
                  <c:v>6.9042316258351805E-2</c:v>
                </c:pt>
                <c:pt idx="4">
                  <c:v>6.7928730512249375E-2</c:v>
                </c:pt>
                <c:pt idx="5">
                  <c:v>6.3474387527839668E-2</c:v>
                </c:pt>
                <c:pt idx="6">
                  <c:v>5.9020044543429767E-2</c:v>
                </c:pt>
                <c:pt idx="7">
                  <c:v>7.4610244988864136E-2</c:v>
                </c:pt>
                <c:pt idx="8">
                  <c:v>6.4587973273942098E-2</c:v>
                </c:pt>
                <c:pt idx="9">
                  <c:v>5.4565701559020068E-2</c:v>
                </c:pt>
                <c:pt idx="10">
                  <c:v>5.2338530066815013E-2</c:v>
                </c:pt>
                <c:pt idx="11">
                  <c:v>8.3518930957683743E-2</c:v>
                </c:pt>
                <c:pt idx="12">
                  <c:v>0.12583518930957671</c:v>
                </c:pt>
                <c:pt idx="13">
                  <c:v>0.18708240534521153</c:v>
                </c:pt>
                <c:pt idx="14">
                  <c:v>0.24164810690423161</c:v>
                </c:pt>
                <c:pt idx="15">
                  <c:v>0.29287305122494417</c:v>
                </c:pt>
                <c:pt idx="16">
                  <c:v>0.28507795100222699</c:v>
                </c:pt>
                <c:pt idx="17">
                  <c:v>0.43541202672605789</c:v>
                </c:pt>
              </c:numCache>
            </c:numRef>
          </c:val>
          <c:smooth val="0"/>
          <c:extLst>
            <c:ext xmlns:c16="http://schemas.microsoft.com/office/drawing/2014/chart" uri="{C3380CC4-5D6E-409C-BE32-E72D297353CC}">
              <c16:uniqueId val="{00000001-5D28-479C-9BDF-2D1A85656579}"/>
            </c:ext>
          </c:extLst>
        </c:ser>
        <c:ser>
          <c:idx val="2"/>
          <c:order val="2"/>
          <c:tx>
            <c:strRef>
              <c:f>'4D'!$A$27</c:f>
              <c:strCache>
                <c:ptCount val="1"/>
                <c:pt idx="0">
                  <c:v>United States</c:v>
                </c:pt>
              </c:strCache>
            </c:strRef>
          </c:tx>
          <c:spPr>
            <a:ln w="28575" cap="rnd">
              <a:solidFill>
                <a:srgbClr val="003E51"/>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'4D'!$B$27:$S$27</c:f>
              <c:numCache>
                <c:formatCode>0.0%</c:formatCode>
                <c:ptCount val="18"/>
                <c:pt idx="0">
                  <c:v>0</c:v>
                </c:pt>
                <c:pt idx="1">
                  <c:v>3.0599755201958383E-2</c:v>
                </c:pt>
                <c:pt idx="2">
                  <c:v>6.8543451652386844E-2</c:v>
                </c:pt>
                <c:pt idx="3">
                  <c:v>0.10281517747858016</c:v>
                </c:pt>
                <c:pt idx="4">
                  <c:v>0.12239902080783353</c:v>
                </c:pt>
                <c:pt idx="5">
                  <c:v>0.13096695226438193</c:v>
                </c:pt>
                <c:pt idx="6">
                  <c:v>0.14198286413708691</c:v>
                </c:pt>
                <c:pt idx="7">
                  <c:v>0.1481028151774787</c:v>
                </c:pt>
                <c:pt idx="8">
                  <c:v>0.15544675642594855</c:v>
                </c:pt>
                <c:pt idx="9">
                  <c:v>0.16279069767441862</c:v>
                </c:pt>
                <c:pt idx="10">
                  <c:v>0.19706242350061193</c:v>
                </c:pt>
                <c:pt idx="11">
                  <c:v>0.24602203182374538</c:v>
                </c:pt>
                <c:pt idx="12">
                  <c:v>0.31089351285189731</c:v>
                </c:pt>
                <c:pt idx="13">
                  <c:v>0.36474908200734402</c:v>
                </c:pt>
                <c:pt idx="14">
                  <c:v>0.42594859241126076</c:v>
                </c:pt>
                <c:pt idx="15">
                  <c:v>0.49204406364749076</c:v>
                </c:pt>
                <c:pt idx="16">
                  <c:v>0.60465116279069764</c:v>
                </c:pt>
                <c:pt idx="17">
                  <c:v>0.65483476132190943</c:v>
                </c:pt>
              </c:numCache>
            </c:numRef>
          </c:val>
          <c:smooth val="0"/>
          <c:extLst>
            <c:ext xmlns:c16="http://schemas.microsoft.com/office/drawing/2014/chart" uri="{C3380CC4-5D6E-409C-BE32-E72D297353CC}">
              <c16:uniqueId val="{00000000-75AF-4576-B10E-D6DBCABE0AE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'4E'!$A$5:$B$5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'4E'!$B$7:$B$16</c:f>
              <c:numCache>
                <c:formatCode>0.0%</c:formatCode>
                <c:ptCount val="10"/>
                <c:pt idx="0">
                  <c:v>0.12845000000000001</c:v>
                </c:pt>
                <c:pt idx="1">
                  <c:v>9.1300000000000006E-2</c:v>
                </c:pt>
                <c:pt idx="2">
                  <c:v>8.6459999999999995E-2</c:v>
                </c:pt>
                <c:pt idx="3">
                  <c:v>8.3610000000000004E-2</c:v>
                </c:pt>
                <c:pt idx="4">
                  <c:v>8.1928000000000001E-2</c:v>
                </c:pt>
                <c:pt idx="5">
                  <c:v>7.8700000000000006E-2</c:v>
                </c:pt>
                <c:pt idx="6">
                  <c:v>6.5689999999999998E-2</c:v>
                </c:pt>
                <c:pt idx="7">
                  <c:v>6.3E-2</c:v>
                </c:pt>
                <c:pt idx="8">
                  <c:v>6.2E-2</c:v>
                </c:pt>
                <c:pt idx="9">
                  <c:v>5.7110000000000001E-2</c:v>
                </c:pt>
              </c:numCache>
            </c:numRef>
          </c:val>
          <c:extLst>
            <c:ext xmlns:c16="http://schemas.microsoft.com/office/drawing/2014/chart" uri="{C3380CC4-5D6E-409C-BE32-E72D297353CC}">
              <c16:uniqueId val="{00000000-EB11-4ED8-A00E-19B92E3DB563}"/>
            </c:ext>
          </c:extLst>
        </c:ser>
        <c:ser>
          <c:idx val="1"/>
          <c:order val="1"/>
          <c:spPr>
            <a:solidFill>
              <a:schemeClr val="accent2"/>
            </a:solidFill>
            <a:ln>
              <a:noFill/>
            </a:ln>
            <a:effectLst/>
          </c:spPr>
          <c:invertIfNegative val="0"/>
          <c:dLbls>
            <c:delete val="1"/>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EB11-4ED8-A00E-19B92E3DB563}"/>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BB52-4C2D-A2C8-0985F6B09043}"/>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BB52-4C2D-A2C8-0985F6B09043}"/>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BB52-4C2D-A2C8-0985F6B09043}"/>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BB52-4C2D-A2C8-0985F6B09043}"/>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BB52-4C2D-A2C8-0985F6B09043}"/>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BB52-4C2D-A2C8-0985F6B09043}"/>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BB52-4C2D-A2C8-0985F6B09043}"/>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52-4C2D-A2C8-0985F6B09043}"/>
                </c:ext>
              </c:extLst>
            </c:dLbl>
            <c:dLbl>
              <c:idx val="3"/>
              <c:layout>
                <c:manualLayout>
                  <c:x val="-7.0587787327178991E-2"/>
                  <c:y val="-0.1240288490822678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B52-4C2D-A2C8-0985F6B09043}"/>
                </c:ext>
              </c:extLst>
            </c:dLbl>
            <c:dLbl>
              <c:idx val="6"/>
              <c:layout>
                <c:manualLayout>
                  <c:x val="-5.9878943826625855E-2"/>
                  <c:y val="5.8945508772057457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B52-4C2D-A2C8-0985F6B0904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'2B'!$G$7:$G$13</c:f>
              <c:numCache>
                <c:formatCode>0.0%;[Red]\ \(0.0%\)</c:formatCode>
                <c:ptCount val="7"/>
                <c:pt idx="0">
                  <c:v>1.4999999999999999E-2</c:v>
                </c:pt>
                <c:pt idx="1">
                  <c:v>0.125</c:v>
                </c:pt>
                <c:pt idx="2">
                  <c:v>0.20499999999999999</c:v>
                </c:pt>
                <c:pt idx="3">
                  <c:v>0.13500000000000001</c:v>
                </c:pt>
                <c:pt idx="4">
                  <c:v>0.35299999999999998</c:v>
                </c:pt>
                <c:pt idx="5">
                  <c:v>0.154</c:v>
                </c:pt>
                <c:pt idx="6">
                  <c:v>1.2E-2</c:v>
                </c:pt>
              </c:numCache>
            </c:numRef>
          </c:val>
          <c:extLst>
            <c:ext xmlns:c16="http://schemas.microsoft.com/office/drawing/2014/chart" uri="{C3380CC4-5D6E-409C-BE32-E72D297353CC}">
              <c16:uniqueId val="{0000000E-BB52-4C2D-A2C8-0985F6B0904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1.7762385840033843E-2"/>
          <c:w val="0.53396494452277976"/>
          <c:h val="0.98223761415996613"/>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'4E'!$C$5:$D$5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'4E'!$C$7:$C$16</c:f>
              <c:strCache>
                <c:ptCount val="10"/>
                <c:pt idx="0">
                  <c:v>Retail Salespersons</c:v>
                </c:pt>
                <c:pt idx="1">
                  <c:v>Social and Human Service Assistants</c:v>
                </c:pt>
                <c:pt idx="2">
                  <c:v>Secretaries and Admin. Assistants</c:v>
                </c:pt>
                <c:pt idx="3">
                  <c:v>Teaching Assistants, Except Postsecondary</c:v>
                </c:pt>
                <c:pt idx="4">
                  <c:v>Waiters and Waitresses</c:v>
                </c:pt>
                <c:pt idx="5">
                  <c:v>Customer Service Representatives</c:v>
                </c:pt>
                <c:pt idx="6">
                  <c:v>Preschool Teachers</c:v>
                </c:pt>
                <c:pt idx="7">
                  <c:v>Registered Nurses</c:v>
                </c:pt>
                <c:pt idx="8">
                  <c:v>Recreation Workers</c:v>
                </c:pt>
                <c:pt idx="9">
                  <c:v>Managers</c:v>
                </c:pt>
              </c:strCache>
            </c:strRef>
          </c:cat>
          <c:val>
            <c:numRef>
              <c:f>'4E'!$D$7:$D$16</c:f>
              <c:numCache>
                <c:formatCode>0.0%</c:formatCode>
                <c:ptCount val="10"/>
                <c:pt idx="0">
                  <c:v>0.14649999999999999</c:v>
                </c:pt>
                <c:pt idx="1">
                  <c:v>0.14176</c:v>
                </c:pt>
                <c:pt idx="2">
                  <c:v>0.11963</c:v>
                </c:pt>
                <c:pt idx="3">
                  <c:v>0.11176</c:v>
                </c:pt>
                <c:pt idx="4">
                  <c:v>9.5649999999999999E-2</c:v>
                </c:pt>
                <c:pt idx="5">
                  <c:v>9.4329999999999997E-2</c:v>
                </c:pt>
                <c:pt idx="6">
                  <c:v>7.6850000000000002E-2</c:v>
                </c:pt>
                <c:pt idx="7">
                  <c:v>7.2120000000000004E-2</c:v>
                </c:pt>
                <c:pt idx="8">
                  <c:v>7.1249999999999994E-2</c:v>
                </c:pt>
                <c:pt idx="9">
                  <c:v>7.0099999999999996E-2</c:v>
                </c:pt>
              </c:numCache>
            </c:numRef>
          </c:val>
          <c:extLst>
            <c:ext xmlns:c16="http://schemas.microsoft.com/office/drawing/2014/chart" uri="{C3380CC4-5D6E-409C-BE32-E72D297353CC}">
              <c16:uniqueId val="{00000000-AA7F-4A36-BEE8-24D042A03DDD}"/>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'4F'!$B$4</c:f>
              <c:strCache>
                <c:ptCount val="1"/>
                <c:pt idx="0">
                  <c:v>Job Postings</c:v>
                </c:pt>
              </c:strCache>
            </c:strRef>
          </c:tx>
          <c:spPr>
            <a:solidFill>
              <a:srgbClr val="003E51"/>
            </a:solidFill>
            <a:ln w="25400">
              <a:noFill/>
            </a:ln>
            <a:effectLst/>
          </c:spPr>
          <c:cat>
            <c:numRef>
              <c:f>'4F'!$A$5:$A$64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'4F'!$B$5:$B$64</c:f>
              <c:numCache>
                <c:formatCode>General</c:formatCode>
                <c:ptCount val="60"/>
                <c:pt idx="0">
                  <c:v>20</c:v>
                </c:pt>
                <c:pt idx="1">
                  <c:v>12</c:v>
                </c:pt>
                <c:pt idx="2">
                  <c:v>5</c:v>
                </c:pt>
                <c:pt idx="3">
                  <c:v>5</c:v>
                </c:pt>
                <c:pt idx="4">
                  <c:v>11</c:v>
                </c:pt>
                <c:pt idx="5">
                  <c:v>4</c:v>
                </c:pt>
                <c:pt idx="6">
                  <c:v>11</c:v>
                </c:pt>
                <c:pt idx="7">
                  <c:v>24</c:v>
                </c:pt>
                <c:pt idx="8">
                  <c:v>10</c:v>
                </c:pt>
                <c:pt idx="9">
                  <c:v>7</c:v>
                </c:pt>
                <c:pt idx="10">
                  <c:v>3</c:v>
                </c:pt>
                <c:pt idx="11">
                  <c:v>3</c:v>
                </c:pt>
                <c:pt idx="12">
                  <c:v>7</c:v>
                </c:pt>
                <c:pt idx="13">
                  <c:v>17</c:v>
                </c:pt>
                <c:pt idx="14">
                  <c:v>10</c:v>
                </c:pt>
                <c:pt idx="15">
                  <c:v>7</c:v>
                </c:pt>
                <c:pt idx="16">
                  <c:v>14</c:v>
                </c:pt>
                <c:pt idx="17">
                  <c:v>15</c:v>
                </c:pt>
                <c:pt idx="18">
                  <c:v>9</c:v>
                </c:pt>
                <c:pt idx="19">
                  <c:v>11</c:v>
                </c:pt>
                <c:pt idx="20">
                  <c:v>10</c:v>
                </c:pt>
                <c:pt idx="21">
                  <c:v>7</c:v>
                </c:pt>
                <c:pt idx="22">
                  <c:v>8</c:v>
                </c:pt>
                <c:pt idx="23">
                  <c:v>8</c:v>
                </c:pt>
                <c:pt idx="24">
                  <c:v>19</c:v>
                </c:pt>
                <c:pt idx="25">
                  <c:v>11</c:v>
                </c:pt>
                <c:pt idx="26">
                  <c:v>6</c:v>
                </c:pt>
                <c:pt idx="27">
                  <c:v>2</c:v>
                </c:pt>
                <c:pt idx="28">
                  <c:v>9</c:v>
                </c:pt>
                <c:pt idx="29">
                  <c:v>3</c:v>
                </c:pt>
                <c:pt idx="30">
                  <c:v>2</c:v>
                </c:pt>
                <c:pt idx="31">
                  <c:v>5</c:v>
                </c:pt>
                <c:pt idx="32">
                  <c:v>14</c:v>
                </c:pt>
                <c:pt idx="33">
                  <c:v>9</c:v>
                </c:pt>
                <c:pt idx="34">
                  <c:v>9</c:v>
                </c:pt>
                <c:pt idx="35">
                  <c:v>4</c:v>
                </c:pt>
                <c:pt idx="36">
                  <c:v>8</c:v>
                </c:pt>
                <c:pt idx="37">
                  <c:v>4</c:v>
                </c:pt>
                <c:pt idx="38">
                  <c:v>2</c:v>
                </c:pt>
                <c:pt idx="39">
                  <c:v>3</c:v>
                </c:pt>
                <c:pt idx="40">
                  <c:v>3</c:v>
                </c:pt>
                <c:pt idx="41">
                  <c:v>7</c:v>
                </c:pt>
                <c:pt idx="42">
                  <c:v>6</c:v>
                </c:pt>
                <c:pt idx="43">
                  <c:v>3</c:v>
                </c:pt>
                <c:pt idx="44">
                  <c:v>2</c:v>
                </c:pt>
                <c:pt idx="45">
                  <c:v>4</c:v>
                </c:pt>
                <c:pt idx="46">
                  <c:v>3</c:v>
                </c:pt>
                <c:pt idx="47">
                  <c:v>5</c:v>
                </c:pt>
                <c:pt idx="48">
                  <c:v>4</c:v>
                </c:pt>
                <c:pt idx="49">
                  <c:v>5</c:v>
                </c:pt>
                <c:pt idx="50">
                  <c:v>5</c:v>
                </c:pt>
                <c:pt idx="51">
                  <c:v>12</c:v>
                </c:pt>
                <c:pt idx="52">
                  <c:v>3</c:v>
                </c:pt>
                <c:pt idx="53">
                  <c:v>7</c:v>
                </c:pt>
                <c:pt idx="54">
                  <c:v>5</c:v>
                </c:pt>
                <c:pt idx="55">
                  <c:v>19</c:v>
                </c:pt>
                <c:pt idx="56">
                  <c:v>8</c:v>
                </c:pt>
                <c:pt idx="57">
                  <c:v>6</c:v>
                </c:pt>
                <c:pt idx="58">
                  <c:v>7</c:v>
                </c:pt>
                <c:pt idx="59">
                  <c:v>1</c:v>
                </c:pt>
              </c:numCache>
            </c:numRef>
          </c:val>
          <c:extLst>
            <c:ext xmlns:c16="http://schemas.microsoft.com/office/drawing/2014/chart" uri="{C3380CC4-5D6E-409C-BE32-E72D297353CC}">
              <c16:uniqueId val="{00000000-AB32-43E0-8C72-7580782C2322}"/>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'4F'!$C$4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'4F'!$C$5:$C$64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AB32-43E0-8C72-7580782C2322}"/>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4067124111827827"/>
                      <c:h val="0.11995536937744111"/>
                    </c:manualLayout>
                  </c15:layout>
                </c:ext>
                <c:ext xmlns:c16="http://schemas.microsoft.com/office/drawing/2014/chart" uri="{C3380CC4-5D6E-409C-BE32-E72D297353CC}">
                  <c16:uniqueId val="{00000000-812A-4541-91B1-39E9FB60CA5B}"/>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812A-4541-91B1-39E9FB60CA5B}"/>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812A-4541-91B1-39E9FB60CA5B}"/>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812A-4541-91B1-39E9FB60CA5B}"/>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812A-4541-91B1-39E9FB60CA5B}"/>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812A-4541-91B1-39E9FB60CA5B}"/>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812A-4541-91B1-39E9FB60CA5B}"/>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812A-4541-91B1-39E9FB60CA5B}"/>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812A-4541-91B1-39E9FB60CA5B}"/>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812A-4541-91B1-39E9FB60CA5B}"/>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'4F'!$F$5:$F$14</c:f>
              <c:strCache>
                <c:ptCount val="10"/>
                <c:pt idx="0">
                  <c:v>Care Group</c:v>
                </c:pt>
                <c:pt idx="1">
                  <c:v>Safe-At-Home</c:v>
                </c:pt>
                <c:pt idx="2">
                  <c:v>Lenawee Intermediate School District</c:v>
                </c:pt>
                <c:pt idx="3">
                  <c:v>Lenawee Christian School</c:v>
                </c:pt>
                <c:pt idx="4">
                  <c:v>Bedford Child Development Center</c:v>
                </c:pt>
                <c:pt idx="5">
                  <c:v>National Heritage Academies</c:v>
                </c:pt>
                <c:pt idx="6">
                  <c:v>Adrian Dominican Sisters</c:v>
                </c:pt>
                <c:pt idx="7">
                  <c:v>Cozy Kids Preschool And Child Care</c:v>
                </c:pt>
                <c:pt idx="8">
                  <c:v>Discover Our World Too</c:v>
                </c:pt>
                <c:pt idx="9">
                  <c:v>Transportation Dept</c:v>
                </c:pt>
              </c:strCache>
            </c:strRef>
          </c:cat>
          <c:val>
            <c:numRef>
              <c:f>'4F'!$G$5:$G$14</c:f>
              <c:numCache>
                <c:formatCode>#,##0</c:formatCode>
                <c:ptCount val="10"/>
                <c:pt idx="0">
                  <c:v>23</c:v>
                </c:pt>
                <c:pt idx="1">
                  <c:v>6</c:v>
                </c:pt>
                <c:pt idx="2">
                  <c:v>5</c:v>
                </c:pt>
                <c:pt idx="3">
                  <c:v>4</c:v>
                </c:pt>
                <c:pt idx="4">
                  <c:v>3</c:v>
                </c:pt>
                <c:pt idx="5">
                  <c:v>3</c:v>
                </c:pt>
                <c:pt idx="6">
                  <c:v>3</c:v>
                </c:pt>
                <c:pt idx="7">
                  <c:v>2</c:v>
                </c:pt>
                <c:pt idx="8">
                  <c:v>2</c:v>
                </c:pt>
                <c:pt idx="9">
                  <c:v>2</c:v>
                </c:pt>
              </c:numCache>
            </c:numRef>
          </c:val>
          <c:extLst>
            <c:ext xmlns:c16="http://schemas.microsoft.com/office/drawing/2014/chart" uri="{C3380CC4-5D6E-409C-BE32-E72D297353CC}">
              <c16:uniqueId val="{0000000A-812A-4541-91B1-39E9FB60CA5B}"/>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9a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'5A'!$V$5:$V$25</c:f>
              <c:numCache>
                <c:formatCode>"$"#,##0.00</c:formatCode>
                <c:ptCount val="21"/>
                <c:pt idx="0">
                  <c:v>16.326731543387275</c:v>
                </c:pt>
                <c:pt idx="1">
                  <c:v>16.734899831971955</c:v>
                </c:pt>
                <c:pt idx="2">
                  <c:v>17.153272327771251</c:v>
                </c:pt>
                <c:pt idx="3">
                  <c:v>17.58210413596553</c:v>
                </c:pt>
                <c:pt idx="4">
                  <c:v>18.021656739364666</c:v>
                </c:pt>
                <c:pt idx="5">
                  <c:v>18.47219815784878</c:v>
                </c:pt>
                <c:pt idx="6">
                  <c:v>18.934003111794997</c:v>
                </c:pt>
                <c:pt idx="7">
                  <c:v>19.40735318958987</c:v>
                </c:pt>
                <c:pt idx="8">
                  <c:v>19.892537019329616</c:v>
                </c:pt>
                <c:pt idx="9">
                  <c:v>20.389850444812854</c:v>
                </c:pt>
                <c:pt idx="10">
                  <c:v>20.899596705933174</c:v>
                </c:pt>
                <c:pt idx="11">
                  <c:v>21.422086623581503</c:v>
                </c:pt>
                <c:pt idx="12">
                  <c:v>21.957638789171039</c:v>
                </c:pt>
                <c:pt idx="13">
                  <c:v>22.506579758900312</c:v>
                </c:pt>
                <c:pt idx="14">
                  <c:v>23.069244252872817</c:v>
                </c:pt>
                <c:pt idx="15">
                  <c:v>23.645975359194637</c:v>
                </c:pt>
                <c:pt idx="16">
                  <c:v>24.237124743174501</c:v>
                </c:pt>
                <c:pt idx="17">
                  <c:v>24.843052861753861</c:v>
                </c:pt>
                <c:pt idx="18">
                  <c:v>25.464129183297704</c:v>
                </c:pt>
                <c:pt idx="19">
                  <c:v>26.100732412880145</c:v>
                </c:pt>
                <c:pt idx="20">
                  <c:v>26.753250723202147</c:v>
                </c:pt>
              </c:numCache>
            </c:numRef>
          </c:val>
          <c:smooth val="0"/>
          <c:extLst>
            <c:ext xmlns:c16="http://schemas.microsoft.com/office/drawing/2014/chart" uri="{C3380CC4-5D6E-409C-BE32-E72D297353CC}">
              <c16:uniqueId val="{00000000-D99E-40C5-97C8-DAFC025C08C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'5A'!$W$5:$W$25</c:f>
              <c:numCache>
                <c:formatCode>"$"#,##0.00</c:formatCode>
                <c:ptCount val="21"/>
                <c:pt idx="0">
                  <c:v>19.156696428571429</c:v>
                </c:pt>
                <c:pt idx="1">
                  <c:v>19.635613839285714</c:v>
                </c:pt>
                <c:pt idx="2">
                  <c:v>20.126504185267855</c:v>
                </c:pt>
                <c:pt idx="3">
                  <c:v>20.629666789899549</c:v>
                </c:pt>
                <c:pt idx="4">
                  <c:v>21.145408459647037</c:v>
                </c:pt>
                <c:pt idx="5">
                  <c:v>21.674043671138211</c:v>
                </c:pt>
                <c:pt idx="6">
                  <c:v>22.215894762916665</c:v>
                </c:pt>
                <c:pt idx="7">
                  <c:v>22.771292131989579</c:v>
                </c:pt>
                <c:pt idx="8">
                  <c:v>23.340574435289316</c:v>
                </c:pt>
                <c:pt idx="9">
                  <c:v>23.924088796171546</c:v>
                </c:pt>
                <c:pt idx="10">
                  <c:v>24.522191016075833</c:v>
                </c:pt>
                <c:pt idx="11">
                  <c:v>25.135245791477725</c:v>
                </c:pt>
                <c:pt idx="12">
                  <c:v>25.763626936264668</c:v>
                </c:pt>
                <c:pt idx="13">
                  <c:v>26.407717609671284</c:v>
                </c:pt>
                <c:pt idx="14">
                  <c:v>27.067910549913062</c:v>
                </c:pt>
                <c:pt idx="15">
                  <c:v>27.744608313660887</c:v>
                </c:pt>
                <c:pt idx="16">
                  <c:v>28.438223521502408</c:v>
                </c:pt>
                <c:pt idx="17">
                  <c:v>29.149179109539965</c:v>
                </c:pt>
                <c:pt idx="18">
                  <c:v>29.877908587278462</c:v>
                </c:pt>
                <c:pt idx="19">
                  <c:v>30.624856301960421</c:v>
                </c:pt>
                <c:pt idx="20">
                  <c:v>31.39047770950943</c:v>
                </c:pt>
              </c:numCache>
            </c:numRef>
          </c:val>
          <c:smooth val="0"/>
          <c:extLst>
            <c:ext xmlns:c16="http://schemas.microsoft.com/office/drawing/2014/chart" uri="{C3380CC4-5D6E-409C-BE32-E72D297353CC}">
              <c16:uniqueId val="{00000001-D99E-40C5-97C8-DAFC025C08C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'5A'!$X$5:$X$25</c:f>
              <c:numCache>
                <c:formatCode>"$"#,##0.00</c:formatCode>
                <c:ptCount val="21"/>
                <c:pt idx="0">
                  <c:v>21.072366071428572</c:v>
                </c:pt>
                <c:pt idx="1">
                  <c:v>21.599175223214285</c:v>
                </c:pt>
                <c:pt idx="2">
                  <c:v>22.139154603794641</c:v>
                </c:pt>
                <c:pt idx="3">
                  <c:v>22.692633468889504</c:v>
                </c:pt>
                <c:pt idx="4">
                  <c:v>23.259949305611741</c:v>
                </c:pt>
                <c:pt idx="5">
                  <c:v>23.841448038252032</c:v>
                </c:pt>
                <c:pt idx="6">
                  <c:v>24.437484239208331</c:v>
                </c:pt>
                <c:pt idx="7">
                  <c:v>25.048421345188537</c:v>
                </c:pt>
                <c:pt idx="8">
                  <c:v>25.674631878818246</c:v>
                </c:pt>
                <c:pt idx="9">
                  <c:v>26.3164976757887</c:v>
                </c:pt>
                <c:pt idx="10">
                  <c:v>26.974410117683416</c:v>
                </c:pt>
                <c:pt idx="11">
                  <c:v>27.648770370625499</c:v>
                </c:pt>
                <c:pt idx="12">
                  <c:v>28.339989629891136</c:v>
                </c:pt>
                <c:pt idx="13">
                  <c:v>29.048489370638411</c:v>
                </c:pt>
                <c:pt idx="14">
                  <c:v>29.774701604904369</c:v>
                </c:pt>
                <c:pt idx="15">
                  <c:v>30.519069145026975</c:v>
                </c:pt>
                <c:pt idx="16">
                  <c:v>31.282045873652645</c:v>
                </c:pt>
                <c:pt idx="17">
                  <c:v>32.064097020493961</c:v>
                </c:pt>
                <c:pt idx="18">
                  <c:v>32.865699446006303</c:v>
                </c:pt>
                <c:pt idx="19">
                  <c:v>33.687341932156457</c:v>
                </c:pt>
                <c:pt idx="20">
                  <c:v>34.529525480460364</c:v>
                </c:pt>
              </c:numCache>
            </c:numRef>
          </c:val>
          <c:smooth val="0"/>
          <c:extLst>
            <c:ext xmlns:c16="http://schemas.microsoft.com/office/drawing/2014/chart" uri="{C3380CC4-5D6E-409C-BE32-E72D297353CC}">
              <c16:uniqueId val="{00000002-D99E-40C5-97C8-DAFC025C08C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'5A'!$Y$5:$Y$25</c:f>
              <c:numCache>
                <c:formatCode>"$"#,##0.00</c:formatCode>
                <c:ptCount val="21"/>
                <c:pt idx="0">
                  <c:v>23.179602678571431</c:v>
                </c:pt>
                <c:pt idx="1">
                  <c:v>23.759092745535714</c:v>
                </c:pt>
                <c:pt idx="2">
                  <c:v>24.353070064174105</c:v>
                </c:pt>
                <c:pt idx="3">
                  <c:v>24.961896815778456</c:v>
                </c:pt>
                <c:pt idx="4">
                  <c:v>25.585944236172914</c:v>
                </c:pt>
                <c:pt idx="5">
                  <c:v>26.225592842077234</c:v>
                </c:pt>
                <c:pt idx="6">
                  <c:v>26.881232663129161</c:v>
                </c:pt>
                <c:pt idx="7">
                  <c:v>27.553263479707386</c:v>
                </c:pt>
                <c:pt idx="8">
                  <c:v>28.242095066700067</c:v>
                </c:pt>
                <c:pt idx="9">
                  <c:v>28.948147443367567</c:v>
                </c:pt>
                <c:pt idx="10">
                  <c:v>29.671851129451753</c:v>
                </c:pt>
                <c:pt idx="11">
                  <c:v>30.413647407688043</c:v>
                </c:pt>
                <c:pt idx="12">
                  <c:v>31.173988592880242</c:v>
                </c:pt>
                <c:pt idx="13">
                  <c:v>31.953338307702246</c:v>
                </c:pt>
                <c:pt idx="14">
                  <c:v>32.752171765394799</c:v>
                </c:pt>
                <c:pt idx="15">
                  <c:v>33.570976059529663</c:v>
                </c:pt>
                <c:pt idx="16">
                  <c:v>34.410250461017903</c:v>
                </c:pt>
                <c:pt idx="17">
                  <c:v>35.270506722543345</c:v>
                </c:pt>
                <c:pt idx="18">
                  <c:v>36.152269390606925</c:v>
                </c:pt>
                <c:pt idx="19">
                  <c:v>37.056076125372094</c:v>
                </c:pt>
                <c:pt idx="20">
                  <c:v>37.982478028506392</c:v>
                </c:pt>
              </c:numCache>
            </c:numRef>
          </c:val>
          <c:smooth val="0"/>
          <c:extLst>
            <c:ext xmlns:c16="http://schemas.microsoft.com/office/drawing/2014/chart" uri="{C3380CC4-5D6E-409C-BE32-E72D297353CC}">
              <c16:uniqueId val="{00000003-D99E-40C5-97C8-DAFC025C08C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9a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'5A'!$V$30:$V$50</c:f>
              <c:numCache>
                <c:formatCode>"$"#,##0.00</c:formatCode>
                <c:ptCount val="21"/>
                <c:pt idx="0">
                  <c:v>14.842483221261158</c:v>
                </c:pt>
                <c:pt idx="1">
                  <c:v>15.213545301792687</c:v>
                </c:pt>
                <c:pt idx="2">
                  <c:v>15.593883934337503</c:v>
                </c:pt>
                <c:pt idx="3">
                  <c:v>15.983731032695939</c:v>
                </c:pt>
                <c:pt idx="4">
                  <c:v>16.383324308513338</c:v>
                </c:pt>
                <c:pt idx="5">
                  <c:v>16.792907416226168</c:v>
                </c:pt>
                <c:pt idx="6">
                  <c:v>17.21273010163182</c:v>
                </c:pt>
                <c:pt idx="7">
                  <c:v>17.643048354172613</c:v>
                </c:pt>
                <c:pt idx="8">
                  <c:v>18.084124563026926</c:v>
                </c:pt>
                <c:pt idx="9">
                  <c:v>18.536227677102598</c:v>
                </c:pt>
                <c:pt idx="10">
                  <c:v>18.99963336903016</c:v>
                </c:pt>
                <c:pt idx="11">
                  <c:v>19.474624203255914</c:v>
                </c:pt>
                <c:pt idx="12">
                  <c:v>19.961489808337308</c:v>
                </c:pt>
                <c:pt idx="13">
                  <c:v>20.460527053545739</c:v>
                </c:pt>
                <c:pt idx="14">
                  <c:v>20.972040229884382</c:v>
                </c:pt>
                <c:pt idx="15">
                  <c:v>21.49634123563149</c:v>
                </c:pt>
                <c:pt idx="16">
                  <c:v>22.033749766522277</c:v>
                </c:pt>
                <c:pt idx="17">
                  <c:v>22.58459351068533</c:v>
                </c:pt>
                <c:pt idx="18">
                  <c:v>23.149208348452461</c:v>
                </c:pt>
                <c:pt idx="19">
                  <c:v>23.727938557163771</c:v>
                </c:pt>
                <c:pt idx="20">
                  <c:v>24.321137021092863</c:v>
                </c:pt>
              </c:numCache>
            </c:numRef>
          </c:val>
          <c:smooth val="0"/>
          <c:extLst>
            <c:ext xmlns:c16="http://schemas.microsoft.com/office/drawing/2014/chart" uri="{C3380CC4-5D6E-409C-BE32-E72D297353CC}">
              <c16:uniqueId val="{00000000-6007-46A1-B211-069D9A1696A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'5A'!$W$30:$W$50</c:f>
              <c:numCache>
                <c:formatCode>"$"#,##0.00</c:formatCode>
                <c:ptCount val="21"/>
                <c:pt idx="0">
                  <c:v>17.415178571428569</c:v>
                </c:pt>
                <c:pt idx="1">
                  <c:v>17.850558035714283</c:v>
                </c:pt>
                <c:pt idx="2">
                  <c:v>18.296821986607139</c:v>
                </c:pt>
                <c:pt idx="3">
                  <c:v>18.754242536272315</c:v>
                </c:pt>
                <c:pt idx="4">
                  <c:v>19.223098599679123</c:v>
                </c:pt>
                <c:pt idx="5">
                  <c:v>19.7036760646711</c:v>
                </c:pt>
                <c:pt idx="6">
                  <c:v>20.196267966287877</c:v>
                </c:pt>
                <c:pt idx="7">
                  <c:v>20.701174665445073</c:v>
                </c:pt>
                <c:pt idx="8">
                  <c:v>21.218704032081199</c:v>
                </c:pt>
                <c:pt idx="9">
                  <c:v>21.749171632883225</c:v>
                </c:pt>
                <c:pt idx="10">
                  <c:v>22.292900923705304</c:v>
                </c:pt>
                <c:pt idx="11">
                  <c:v>22.850223446797933</c:v>
                </c:pt>
                <c:pt idx="12">
                  <c:v>23.421479032967881</c:v>
                </c:pt>
                <c:pt idx="13">
                  <c:v>24.007016008792075</c:v>
                </c:pt>
                <c:pt idx="14">
                  <c:v>24.607191409011875</c:v>
                </c:pt>
                <c:pt idx="15">
                  <c:v>25.222371194237169</c:v>
                </c:pt>
                <c:pt idx="16">
                  <c:v>25.852930474093096</c:v>
                </c:pt>
                <c:pt idx="17">
                  <c:v>26.49925373594542</c:v>
                </c:pt>
                <c:pt idx="18">
                  <c:v>27.161735079344052</c:v>
                </c:pt>
                <c:pt idx="19">
                  <c:v>27.840778456327651</c:v>
                </c:pt>
                <c:pt idx="20">
                  <c:v>28.536797917735839</c:v>
                </c:pt>
              </c:numCache>
            </c:numRef>
          </c:val>
          <c:smooth val="0"/>
          <c:extLst>
            <c:ext xmlns:c16="http://schemas.microsoft.com/office/drawing/2014/chart" uri="{C3380CC4-5D6E-409C-BE32-E72D297353CC}">
              <c16:uniqueId val="{00000001-6007-46A1-B211-069D9A1696A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'5A'!$X$30:$X$50</c:f>
              <c:numCache>
                <c:formatCode>"$"#,##0.00</c:formatCode>
                <c:ptCount val="21"/>
                <c:pt idx="0">
                  <c:v>19.156696428571429</c:v>
                </c:pt>
                <c:pt idx="1">
                  <c:v>19.635613839285714</c:v>
                </c:pt>
                <c:pt idx="2">
                  <c:v>20.126504185267855</c:v>
                </c:pt>
                <c:pt idx="3">
                  <c:v>20.629666789899549</c:v>
                </c:pt>
                <c:pt idx="4">
                  <c:v>21.145408459647037</c:v>
                </c:pt>
                <c:pt idx="5">
                  <c:v>21.674043671138211</c:v>
                </c:pt>
                <c:pt idx="6">
                  <c:v>22.215894762916665</c:v>
                </c:pt>
                <c:pt idx="7">
                  <c:v>22.771292131989579</c:v>
                </c:pt>
                <c:pt idx="8">
                  <c:v>23.340574435289316</c:v>
                </c:pt>
                <c:pt idx="9">
                  <c:v>23.924088796171546</c:v>
                </c:pt>
                <c:pt idx="10">
                  <c:v>24.522191016075833</c:v>
                </c:pt>
                <c:pt idx="11">
                  <c:v>25.135245791477725</c:v>
                </c:pt>
                <c:pt idx="12">
                  <c:v>25.763626936264668</c:v>
                </c:pt>
                <c:pt idx="13">
                  <c:v>26.407717609671284</c:v>
                </c:pt>
                <c:pt idx="14">
                  <c:v>27.067910549913062</c:v>
                </c:pt>
                <c:pt idx="15">
                  <c:v>27.744608313660887</c:v>
                </c:pt>
                <c:pt idx="16">
                  <c:v>28.438223521502408</c:v>
                </c:pt>
                <c:pt idx="17">
                  <c:v>29.149179109539965</c:v>
                </c:pt>
                <c:pt idx="18">
                  <c:v>29.877908587278462</c:v>
                </c:pt>
                <c:pt idx="19">
                  <c:v>30.624856301960421</c:v>
                </c:pt>
                <c:pt idx="20">
                  <c:v>31.39047770950943</c:v>
                </c:pt>
              </c:numCache>
            </c:numRef>
          </c:val>
          <c:smooth val="0"/>
          <c:extLst>
            <c:ext xmlns:c16="http://schemas.microsoft.com/office/drawing/2014/chart" uri="{C3380CC4-5D6E-409C-BE32-E72D297353CC}">
              <c16:uniqueId val="{00000002-6007-46A1-B211-069D9A1696A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'5A'!$Y$30:$Y$50</c:f>
              <c:numCache>
                <c:formatCode>"$"#,##0.00</c:formatCode>
                <c:ptCount val="21"/>
                <c:pt idx="0">
                  <c:v>21.072366071428572</c:v>
                </c:pt>
                <c:pt idx="1">
                  <c:v>21.599175223214285</c:v>
                </c:pt>
                <c:pt idx="2">
                  <c:v>22.139154603794641</c:v>
                </c:pt>
                <c:pt idx="3">
                  <c:v>22.692633468889504</c:v>
                </c:pt>
                <c:pt idx="4">
                  <c:v>23.259949305611741</c:v>
                </c:pt>
                <c:pt idx="5">
                  <c:v>23.841448038252032</c:v>
                </c:pt>
                <c:pt idx="6">
                  <c:v>24.437484239208331</c:v>
                </c:pt>
                <c:pt idx="7">
                  <c:v>25.048421345188537</c:v>
                </c:pt>
                <c:pt idx="8">
                  <c:v>25.674631878818246</c:v>
                </c:pt>
                <c:pt idx="9">
                  <c:v>26.3164976757887</c:v>
                </c:pt>
                <c:pt idx="10">
                  <c:v>26.974410117683416</c:v>
                </c:pt>
                <c:pt idx="11">
                  <c:v>27.648770370625499</c:v>
                </c:pt>
                <c:pt idx="12">
                  <c:v>28.339989629891136</c:v>
                </c:pt>
                <c:pt idx="13">
                  <c:v>29.048489370638411</c:v>
                </c:pt>
                <c:pt idx="14">
                  <c:v>29.774701604904369</c:v>
                </c:pt>
                <c:pt idx="15">
                  <c:v>30.519069145026975</c:v>
                </c:pt>
                <c:pt idx="16">
                  <c:v>31.282045873652645</c:v>
                </c:pt>
                <c:pt idx="17">
                  <c:v>32.064097020493961</c:v>
                </c:pt>
                <c:pt idx="18">
                  <c:v>32.865699446006303</c:v>
                </c:pt>
                <c:pt idx="19">
                  <c:v>33.687341932156457</c:v>
                </c:pt>
                <c:pt idx="20">
                  <c:v>34.529525480460364</c:v>
                </c:pt>
              </c:numCache>
            </c:numRef>
          </c:val>
          <c:smooth val="0"/>
          <c:extLst>
            <c:ext xmlns:c16="http://schemas.microsoft.com/office/drawing/2014/chart" uri="{C3380CC4-5D6E-409C-BE32-E72D297353CC}">
              <c16:uniqueId val="{00000003-6007-46A1-B211-069D9A1696A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'5B'!$A$7:$A$13</c:f>
              <c:strCache>
                <c:ptCount val="7"/>
                <c:pt idx="0">
                  <c:v>14-18</c:v>
                </c:pt>
                <c:pt idx="1">
                  <c:v>19-24</c:v>
                </c:pt>
                <c:pt idx="2">
                  <c:v>25-34</c:v>
                </c:pt>
                <c:pt idx="3">
                  <c:v>35-44</c:v>
                </c:pt>
                <c:pt idx="4">
                  <c:v>45-54</c:v>
                </c:pt>
                <c:pt idx="5">
                  <c:v>55-64</c:v>
                </c:pt>
                <c:pt idx="6">
                  <c:v>65+</c:v>
                </c:pt>
              </c:strCache>
            </c:strRef>
          </c:cat>
          <c:val>
            <c:numRef>
              <c:f>'5B'!$C$7:$C$13</c:f>
              <c:numCache>
                <c:formatCode>0.0%;[Red]\ \(0.0%\)</c:formatCode>
                <c:ptCount val="7"/>
                <c:pt idx="0">
                  <c:v>0</c:v>
                </c:pt>
                <c:pt idx="1">
                  <c:v>9.1954022988505746E-2</c:v>
                </c:pt>
                <c:pt idx="2">
                  <c:v>0.19540229885057472</c:v>
                </c:pt>
                <c:pt idx="3">
                  <c:v>0.2413793103448276</c:v>
                </c:pt>
                <c:pt idx="4">
                  <c:v>0.22988505747126436</c:v>
                </c:pt>
                <c:pt idx="5">
                  <c:v>0.16091954022988506</c:v>
                </c:pt>
                <c:pt idx="6">
                  <c:v>6.8965517241379309E-2</c:v>
                </c:pt>
              </c:numCache>
            </c:numRef>
          </c:val>
          <c:extLst>
            <c:ext xmlns:c16="http://schemas.microsoft.com/office/drawing/2014/chart" uri="{C3380CC4-5D6E-409C-BE32-E72D297353CC}">
              <c16:uniqueId val="{00000000-5C4C-46A0-A89D-40932021A2E7}"/>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AAD7-478E-A619-47A8FA2D25EA}"/>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AAD7-478E-A619-47A8FA2D25EA}"/>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AAD7-478E-A619-47A8FA2D25EA}"/>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AAD7-478E-A619-47A8FA2D25EA}"/>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AAD7-478E-A619-47A8FA2D25EA}"/>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AAD7-478E-A619-47A8FA2D25EA}"/>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AAD7-478E-A619-47A8FA2D25EA}"/>
              </c:ext>
            </c:extLst>
          </c:dPt>
          <c:dLbls>
            <c:dLbl>
              <c:idx val="0"/>
              <c:layout>
                <c:manualLayout>
                  <c:x val="2.3877800500405662E-2"/>
                  <c:y val="6.059948720600419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D7-478E-A619-47A8FA2D25EA}"/>
                </c:ext>
              </c:extLst>
            </c:dLbl>
            <c:dLbl>
              <c:idx val="2"/>
              <c:layout>
                <c:manualLayout>
                  <c:x val="-4.5342115184681649E-3"/>
                  <c:y val="2.293889225903033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D7-478E-A619-47A8FA2D25EA}"/>
                </c:ext>
              </c:extLst>
            </c:dLbl>
            <c:dLbl>
              <c:idx val="3"/>
              <c:layout>
                <c:manualLayout>
                  <c:x val="-4.5342115184681647E-2"/>
                  <c:y val="-0.1145027626051347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D7-478E-A619-47A8FA2D25EA}"/>
                </c:ext>
              </c:extLst>
            </c:dLbl>
            <c:dLbl>
              <c:idx val="4"/>
              <c:layout>
                <c:manualLayout>
                  <c:x val="0.12339196152132428"/>
                  <c:y val="-0.1281354401691993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AD7-478E-A619-47A8FA2D25EA}"/>
                </c:ext>
              </c:extLst>
            </c:dLbl>
            <c:dLbl>
              <c:idx val="5"/>
              <c:layout>
                <c:manualLayout>
                  <c:x val="0.13819919683761953"/>
                  <c:y val="0.14971919925439298"/>
                </c:manualLayout>
              </c:layout>
              <c:tx>
                <c:rich>
                  <a:bodyPr/>
                  <a:lstStyle/>
                  <a:p>
                    <a:fld id="{ABE924FB-1D3A-48C8-A768-E4F6E16640F4}" type="VALUE">
                      <a:rPr lang="en-US">
                        <a:solidFill>
                          <a:schemeClr val="bg1"/>
                        </a:solidFill>
                      </a:rPr>
                      <a:pPr/>
                      <a:t>[VALUE]</a:t>
                    </a:fld>
                    <a:endParaRPr lang="en-US"/>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AAD7-478E-A619-47A8FA2D25EA}"/>
                </c:ext>
              </c:extLst>
            </c:dLbl>
            <c:dLbl>
              <c:idx val="6"/>
              <c:layout>
                <c:manualLayout>
                  <c:x val="2.1998469630343503E-3"/>
                  <c:y val="5.7307296552800979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4448933564481317"/>
                      <c:h val="9.977780250670705E-2"/>
                    </c:manualLayout>
                  </c15:layout>
                </c:ext>
                <c:ext xmlns:c16="http://schemas.microsoft.com/office/drawing/2014/chart" uri="{C3380CC4-5D6E-409C-BE32-E72D297353CC}">
                  <c16:uniqueId val="{0000000D-AAD7-478E-A619-47A8FA2D25E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'5B'!$G$7:$G$13</c:f>
              <c:numCache>
                <c:formatCode>0.0%;[Red]\ \(0.0%\)</c:formatCode>
                <c:ptCount val="7"/>
                <c:pt idx="0">
                  <c:v>0.02</c:v>
                </c:pt>
                <c:pt idx="1">
                  <c:v>0.109</c:v>
                </c:pt>
                <c:pt idx="2">
                  <c:v>0.17699999999999999</c:v>
                </c:pt>
                <c:pt idx="3">
                  <c:v>8.5999999999999993E-2</c:v>
                </c:pt>
                <c:pt idx="4">
                  <c:v>0.36</c:v>
                </c:pt>
                <c:pt idx="5">
                  <c:v>0.20200000000000001</c:v>
                </c:pt>
                <c:pt idx="6">
                  <c:v>4.5999999999999999E-2</c:v>
                </c:pt>
              </c:numCache>
            </c:numRef>
          </c:val>
          <c:extLst>
            <c:ext xmlns:c16="http://schemas.microsoft.com/office/drawing/2014/chart" uri="{C3380CC4-5D6E-409C-BE32-E72D297353CC}">
              <c16:uniqueId val="{0000000E-AAD7-478E-A619-47A8FA2D25E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3464-4060-AC62-5C1BC6175200}"/>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3464-4060-AC62-5C1BC6175200}"/>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3464-4060-AC62-5C1BC6175200}"/>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3464-4060-AC62-5C1BC6175200}"/>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3464-4060-AC62-5C1BC6175200}"/>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3464-4060-AC62-5C1BC61752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464-4060-AC62-5C1BC6175200}"/>
              </c:ext>
            </c:extLst>
          </c:dPt>
          <c:dLbls>
            <c:dLbl>
              <c:idx val="2"/>
              <c:layout>
                <c:manualLayout>
                  <c:x val="-6.9395862379206382E-3"/>
                  <c:y val="5.816411255831732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64-4060-AC62-5C1BC6175200}"/>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64-4060-AC62-5C1BC6175200}"/>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464-4060-AC62-5C1BC6175200}"/>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464-4060-AC62-5C1BC6175200}"/>
                </c:ext>
              </c:extLst>
            </c:dLbl>
            <c:dLbl>
              <c:idx val="6"/>
              <c:delete val="1"/>
              <c:extLst>
                <c:ext xmlns:c15="http://schemas.microsoft.com/office/drawing/2012/chart" uri="{CE6537A1-D6FC-4f65-9D91-7224C49458BB}"/>
                <c:ext xmlns:c16="http://schemas.microsoft.com/office/drawing/2014/chart" uri="{C3380CC4-5D6E-409C-BE32-E72D297353CC}">
                  <c16:uniqueId val="{0000000D-3464-4060-AC62-5C1BC617520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'5B'!$K$7:$K$13</c:f>
              <c:numCache>
                <c:formatCode>0.0%;[Red]\ \(0.0%\)</c:formatCode>
                <c:ptCount val="7"/>
                <c:pt idx="0">
                  <c:v>0.81609195402298851</c:v>
                </c:pt>
                <c:pt idx="1">
                  <c:v>9.1954022988505746E-2</c:v>
                </c:pt>
                <c:pt idx="2">
                  <c:v>4.5977011494252873E-2</c:v>
                </c:pt>
                <c:pt idx="3">
                  <c:v>3.4482758620689655E-2</c:v>
                </c:pt>
                <c:pt idx="4">
                  <c:v>1.1494252873563218E-2</c:v>
                </c:pt>
                <c:pt idx="5">
                  <c:v>0</c:v>
                </c:pt>
                <c:pt idx="6">
                  <c:v>0</c:v>
                </c:pt>
              </c:numCache>
            </c:numRef>
          </c:val>
          <c:extLst>
            <c:ext xmlns:c16="http://schemas.microsoft.com/office/drawing/2014/chart" uri="{C3380CC4-5D6E-409C-BE32-E72D297353CC}">
              <c16:uniqueId val="{0000000E-3464-4060-AC62-5C1BC6175200}"/>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6243084555805404"/>
                  <c:y val="0"/>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0-EF47-4730-93D5-CED0EA932006}"/>
                </c:ext>
              </c:extLst>
            </c:dLbl>
            <c:dLbl>
              <c:idx val="1"/>
              <c:layout>
                <c:manualLayout>
                  <c:x val="-3.0344671687429258E-3"/>
                  <c:y val="-9.644481739962487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656167089029281"/>
                      <c:h val="0.17709274686553109"/>
                    </c:manualLayout>
                  </c15:layout>
                </c:ext>
                <c:ext xmlns:c16="http://schemas.microsoft.com/office/drawing/2014/chart" uri="{C3380CC4-5D6E-409C-BE32-E72D297353CC}">
                  <c16:uniqueId val="{00000001-EF47-4730-93D5-CED0EA932006}"/>
                </c:ext>
              </c:extLst>
            </c:dLbl>
            <c:dLbl>
              <c:idx val="2"/>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EF47-4730-93D5-CED0EA932006}"/>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3-EF47-4730-93D5-CED0EA932006}"/>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4-EF47-4730-93D5-CED0EA932006}"/>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'5C'!$B$8:$B$12</c:f>
              <c:numCache>
                <c:formatCode>0%</c:formatCode>
                <c:ptCount val="5"/>
                <c:pt idx="0">
                  <c:v>0.96</c:v>
                </c:pt>
                <c:pt idx="1">
                  <c:v>0.96</c:v>
                </c:pt>
                <c:pt idx="2">
                  <c:v>0.95</c:v>
                </c:pt>
                <c:pt idx="3">
                  <c:v>0.92</c:v>
                </c:pt>
                <c:pt idx="4">
                  <c:v>0.92</c:v>
                </c:pt>
              </c:numCache>
            </c:numRef>
          </c:val>
          <c:extLst>
            <c:ext xmlns:c16="http://schemas.microsoft.com/office/drawing/2014/chart" uri="{C3380CC4-5D6E-409C-BE32-E72D297353CC}">
              <c16:uniqueId val="{00000005-EF47-4730-93D5-CED0EA932006}"/>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'5C'!$C$8:$C$12</c:f>
              <c:numCache>
                <c:formatCode>"$"#,##0.00_);\("$"#,##0.00\)</c:formatCode>
                <c:ptCount val="5"/>
                <c:pt idx="0">
                  <c:v>23.74</c:v>
                </c:pt>
                <c:pt idx="1">
                  <c:v>20.85</c:v>
                </c:pt>
                <c:pt idx="2">
                  <c:v>14.32</c:v>
                </c:pt>
                <c:pt idx="3">
                  <c:v>18.79</c:v>
                </c:pt>
                <c:pt idx="4">
                  <c:v>18.46</c:v>
                </c:pt>
              </c:numCache>
            </c:numRef>
          </c:val>
          <c:extLst>
            <c:ext xmlns:c16="http://schemas.microsoft.com/office/drawing/2014/chart" uri="{C3380CC4-5D6E-409C-BE32-E72D297353CC}">
              <c16:uniqueId val="{00000000-26F2-4D52-A120-8A3C1EBCE9D4}"/>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4956-440B-AC96-5DBE775B7D57}"/>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4956-440B-AC96-5DBE775B7D57}"/>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4956-440B-AC96-5DBE775B7D57}"/>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4956-440B-AC96-5DBE775B7D57}"/>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4956-440B-AC96-5DBE775B7D57}"/>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4956-440B-AC96-5DBE775B7D5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956-440B-AC96-5DBE775B7D57}"/>
              </c:ext>
            </c:extLst>
          </c:dPt>
          <c:dLbls>
            <c:dLbl>
              <c:idx val="2"/>
              <c:layout>
                <c:manualLayout>
                  <c:x val="-1.0114872004635784E-2"/>
                  <c:y val="7.2714699715476991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56-440B-AC96-5DBE775B7D57}"/>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56-440B-AC96-5DBE775B7D57}"/>
                </c:ext>
              </c:extLst>
            </c:dLbl>
            <c:dLbl>
              <c:idx val="4"/>
              <c:layout>
                <c:manualLayout>
                  <c:x val="5.398336571564917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956-440B-AC96-5DBE775B7D57}"/>
                </c:ext>
              </c:extLst>
            </c:dLbl>
            <c:dLbl>
              <c:idx val="5"/>
              <c:delete val="1"/>
              <c:extLst>
                <c:ext xmlns:c15="http://schemas.microsoft.com/office/drawing/2012/chart" uri="{CE6537A1-D6FC-4f65-9D91-7224C49458BB}"/>
                <c:ext xmlns:c16="http://schemas.microsoft.com/office/drawing/2014/chart" uri="{C3380CC4-5D6E-409C-BE32-E72D297353CC}">
                  <c16:uniqueId val="{0000000B-4956-440B-AC96-5DBE775B7D57}"/>
                </c:ext>
              </c:extLst>
            </c:dLbl>
            <c:dLbl>
              <c:idx val="6"/>
              <c:delete val="1"/>
              <c:extLst>
                <c:ext xmlns:c15="http://schemas.microsoft.com/office/drawing/2012/chart" uri="{CE6537A1-D6FC-4f65-9D91-7224C49458BB}"/>
                <c:ext xmlns:c16="http://schemas.microsoft.com/office/drawing/2014/chart" uri="{C3380CC4-5D6E-409C-BE32-E72D297353CC}">
                  <c16:uniqueId val="{0000000D-4956-440B-AC96-5DBE775B7D5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'2B'!$K$7:$K$13</c:f>
              <c:numCache>
                <c:formatCode>0.0%;[Red]\ \(0.0%\)</c:formatCode>
                <c:ptCount val="7"/>
                <c:pt idx="0">
                  <c:v>0.87428571428571433</c:v>
                </c:pt>
                <c:pt idx="1">
                  <c:v>5.1428571428571428E-2</c:v>
                </c:pt>
                <c:pt idx="2">
                  <c:v>4.5714285714285714E-2</c:v>
                </c:pt>
                <c:pt idx="3">
                  <c:v>1.7142857142857144E-2</c:v>
                </c:pt>
                <c:pt idx="4">
                  <c:v>1.1428571428571429E-2</c:v>
                </c:pt>
                <c:pt idx="5">
                  <c:v>0</c:v>
                </c:pt>
                <c:pt idx="6">
                  <c:v>0</c:v>
                </c:pt>
              </c:numCache>
            </c:numRef>
          </c:val>
          <c:extLst>
            <c:ext xmlns:c16="http://schemas.microsoft.com/office/drawing/2014/chart" uri="{C3380CC4-5D6E-409C-BE32-E72D297353CC}">
              <c16:uniqueId val="{0000000E-4956-440B-AC96-5DBE775B7D57}"/>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242384604204607"/>
          <c:y val="0.15977952755905511"/>
          <c:w val="0.52757615395795399"/>
          <c:h val="0.80627651377487231"/>
        </c:manualLayout>
      </c:layout>
      <c:barChart>
        <c:barDir val="bar"/>
        <c:grouping val="clustered"/>
        <c:varyColors val="0"/>
        <c:ser>
          <c:idx val="0"/>
          <c:order val="0"/>
          <c:spPr>
            <a:solidFill>
              <a:srgbClr val="003E51"/>
            </a:solidFill>
            <a:ln>
              <a:noFill/>
            </a:ln>
            <a:effectLst/>
          </c:spPr>
          <c:invertIfNegative val="0"/>
          <c:dPt>
            <c:idx val="2"/>
            <c:invertIfNegative val="0"/>
            <c:bubble3D val="0"/>
            <c:spPr>
              <a:solidFill>
                <a:srgbClr val="D45D00"/>
              </a:solidFill>
              <a:ln>
                <a:noFill/>
              </a:ln>
              <a:effectLst/>
            </c:spPr>
            <c:extLst>
              <c:ext xmlns:c16="http://schemas.microsoft.com/office/drawing/2014/chart" uri="{C3380CC4-5D6E-409C-BE32-E72D297353CC}">
                <c16:uniqueId val="{00000003-E7F0-4023-BF08-AFDAF5CEAC46}"/>
              </c:ext>
            </c:extLst>
          </c:dPt>
          <c:dPt>
            <c:idx val="3"/>
            <c:invertIfNegative val="0"/>
            <c:bubble3D val="0"/>
            <c:spPr>
              <a:solidFill>
                <a:srgbClr val="003E51"/>
              </a:solidFill>
              <a:ln>
                <a:noFill/>
              </a:ln>
              <a:effectLst/>
            </c:spPr>
            <c:extLst>
              <c:ext xmlns:c16="http://schemas.microsoft.com/office/drawing/2014/chart" uri="{C3380CC4-5D6E-409C-BE32-E72D297353CC}">
                <c16:uniqueId val="{00000003-0E88-4205-8CEA-BED30E5486FC}"/>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7D-4DA9-8104-144E058B8686}"/>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7D-4DA9-8104-144E058B8686}"/>
                </c:ext>
              </c:extLst>
            </c:dLbl>
            <c:dLbl>
              <c:idx val="2"/>
              <c:layout>
                <c:manualLayout>
                  <c:x val="-4.2917585532172908E-5"/>
                  <c:y val="0"/>
                </c:manualLayout>
              </c:layout>
              <c:tx>
                <c:rich>
                  <a:bodyPr/>
                  <a:lstStyle/>
                  <a:p>
                    <a:fld id="{6B4A6C06-C969-43A5-B20F-8F5B83FCE1E2}" type="VALUE">
                      <a:rPr lang="en-US" baseline="0">
                        <a:solidFill>
                          <a:schemeClr val="tx1"/>
                        </a:solidFill>
                      </a:rPr>
                      <a:pPr/>
                      <a:t>[VALUE]</a:t>
                    </a:fld>
                    <a:endParaRPr 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7F0-4023-BF08-AFDAF5CEAC46}"/>
                </c:ext>
              </c:extLst>
            </c:dLbl>
            <c:dLbl>
              <c:idx val="3"/>
              <c:layout>
                <c:manualLayout>
                  <c:x val="-9.0866828792137769E-2"/>
                  <c:y val="-5.9393784486556172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88-4205-8CEA-BED30E5486F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'5C'!$Y$29:$Y$34</c:f>
              <c:strCache>
                <c:ptCount val="6"/>
                <c:pt idx="0">
                  <c:v>Tutor</c:v>
                </c:pt>
                <c:pt idx="1">
                  <c:v>Substitute</c:v>
                </c:pt>
                <c:pt idx="2">
                  <c:v>Kindergarten Teacher</c:v>
                </c:pt>
                <c:pt idx="3">
                  <c:v>Self-Enrichment Teacher</c:v>
                </c:pt>
                <c:pt idx="4">
                  <c:v>Customer Service Representative</c:v>
                </c:pt>
                <c:pt idx="5">
                  <c:v>Administrative Assistant</c:v>
                </c:pt>
              </c:strCache>
            </c:strRef>
          </c:cat>
          <c:val>
            <c:numRef>
              <c:f>'5C'!$Z$29:$Z$34</c:f>
              <c:numCache>
                <c:formatCode>"$"#,##0.00</c:formatCode>
                <c:ptCount val="6"/>
                <c:pt idx="0">
                  <c:v>-4.4000000000000004</c:v>
                </c:pt>
                <c:pt idx="1">
                  <c:v>-2.11</c:v>
                </c:pt>
                <c:pt idx="2">
                  <c:v>2.68</c:v>
                </c:pt>
                <c:pt idx="3">
                  <c:v>3.8</c:v>
                </c:pt>
                <c:pt idx="4">
                  <c:v>5.0999999999999996</c:v>
                </c:pt>
                <c:pt idx="5">
                  <c:v>5.37</c:v>
                </c:pt>
              </c:numCache>
            </c:numRef>
          </c:val>
          <c:extLst>
            <c:ext xmlns:c16="http://schemas.microsoft.com/office/drawing/2014/chart" uri="{C3380CC4-5D6E-409C-BE32-E72D297353CC}">
              <c16:uniqueId val="{00000003-E07D-4DA9-8104-144E058B8686}"/>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750"/>
        <c:noMultiLvlLbl val="0"/>
      </c:catAx>
      <c:valAx>
        <c:axId val="2021862368"/>
        <c:scaling>
          <c:orientation val="minMax"/>
        </c:scaling>
        <c:delete val="1"/>
        <c:axPos val="b"/>
        <c:numFmt formatCode="&quot;$&quot;#,##0.00"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'5D'!$A$12</c:f>
              <c:strCache>
                <c:ptCount val="1"/>
                <c:pt idx="0">
                  <c:v>Region 9a</c:v>
                </c:pt>
              </c:strCache>
            </c:strRef>
          </c:tx>
          <c:spPr>
            <a:ln w="28575" cap="rnd">
              <a:solidFill>
                <a:srgbClr val="D45D00"/>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'5D'!$B$12:$W$12</c:f>
              <c:numCache>
                <c:formatCode>0.0%</c:formatCode>
                <c:ptCount val="22"/>
                <c:pt idx="0">
                  <c:v>0</c:v>
                </c:pt>
                <c:pt idx="1">
                  <c:v>0.14201183431952663</c:v>
                </c:pt>
                <c:pt idx="2">
                  <c:v>0.27514792899408286</c:v>
                </c:pt>
                <c:pt idx="3">
                  <c:v>0.3150887573964497</c:v>
                </c:pt>
                <c:pt idx="4">
                  <c:v>0.3875739644970414</c:v>
                </c:pt>
                <c:pt idx="5">
                  <c:v>0.39201183431952663</c:v>
                </c:pt>
                <c:pt idx="6">
                  <c:v>0.35355029585798814</c:v>
                </c:pt>
                <c:pt idx="7">
                  <c:v>0.33579881656804733</c:v>
                </c:pt>
                <c:pt idx="8">
                  <c:v>0.35059171597633138</c:v>
                </c:pt>
                <c:pt idx="9">
                  <c:v>0.38905325443786981</c:v>
                </c:pt>
                <c:pt idx="10">
                  <c:v>0.49260355029585801</c:v>
                </c:pt>
                <c:pt idx="11">
                  <c:v>0.47485207100591714</c:v>
                </c:pt>
                <c:pt idx="12">
                  <c:v>0.29289940828402367</c:v>
                </c:pt>
                <c:pt idx="13">
                  <c:v>0.22337278106508876</c:v>
                </c:pt>
                <c:pt idx="14">
                  <c:v>0.11686390532544379</c:v>
                </c:pt>
                <c:pt idx="15">
                  <c:v>-5.0295857988165681E-2</c:v>
                </c:pt>
                <c:pt idx="16">
                  <c:v>-0.16715976331360946</c:v>
                </c:pt>
                <c:pt idx="17">
                  <c:v>-0.25739644970414199</c:v>
                </c:pt>
                <c:pt idx="18">
                  <c:v>-0.44970414201183434</c:v>
                </c:pt>
                <c:pt idx="19">
                  <c:v>-0.71893491124260356</c:v>
                </c:pt>
                <c:pt idx="20">
                  <c:v>-0.90236686390532539</c:v>
                </c:pt>
                <c:pt idx="21">
                  <c:v>-0.87130177514792895</c:v>
                </c:pt>
              </c:numCache>
            </c:numRef>
          </c:val>
          <c:smooth val="0"/>
          <c:extLst>
            <c:ext xmlns:c16="http://schemas.microsoft.com/office/drawing/2014/chart" uri="{C3380CC4-5D6E-409C-BE32-E72D297353CC}">
              <c16:uniqueId val="{00000000-D577-4A34-B8C4-664FBCE9855E}"/>
            </c:ext>
          </c:extLst>
        </c:ser>
        <c:ser>
          <c:idx val="2"/>
          <c:order val="1"/>
          <c:tx>
            <c:strRef>
              <c:f>'5D'!$A$13</c:f>
              <c:strCache>
                <c:ptCount val="1"/>
                <c:pt idx="0">
                  <c:v>Michigan</c:v>
                </c:pt>
              </c:strCache>
            </c:strRef>
          </c:tx>
          <c:spPr>
            <a:ln w="28575" cap="rnd">
              <a:solidFill>
                <a:srgbClr val="A2AE74"/>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'5D'!$B$13:$W$13</c:f>
              <c:numCache>
                <c:formatCode>0.0%</c:formatCode>
                <c:ptCount val="22"/>
                <c:pt idx="0">
                  <c:v>0</c:v>
                </c:pt>
                <c:pt idx="1">
                  <c:v>0.10625603228919892</c:v>
                </c:pt>
                <c:pt idx="2">
                  <c:v>0.25919101517943316</c:v>
                </c:pt>
                <c:pt idx="3">
                  <c:v>0.30876546459594628</c:v>
                </c:pt>
                <c:pt idx="4">
                  <c:v>0.36755286478897958</c:v>
                </c:pt>
                <c:pt idx="5">
                  <c:v>0.45064490655435641</c:v>
                </c:pt>
                <c:pt idx="6">
                  <c:v>0.30297446696499081</c:v>
                </c:pt>
                <c:pt idx="7">
                  <c:v>0.36948319733263141</c:v>
                </c:pt>
                <c:pt idx="8">
                  <c:v>0.42028604018601384</c:v>
                </c:pt>
                <c:pt idx="9">
                  <c:v>0.4352899885934895</c:v>
                </c:pt>
                <c:pt idx="10">
                  <c:v>0.5795384750372905</c:v>
                </c:pt>
                <c:pt idx="11">
                  <c:v>0.72168114416074403</c:v>
                </c:pt>
                <c:pt idx="12">
                  <c:v>0.73291216986926389</c:v>
                </c:pt>
                <c:pt idx="13">
                  <c:v>0.66894796876370977</c:v>
                </c:pt>
                <c:pt idx="14">
                  <c:v>0.73747477406335005</c:v>
                </c:pt>
                <c:pt idx="15">
                  <c:v>0.52671755725190839</c:v>
                </c:pt>
                <c:pt idx="16">
                  <c:v>0.42642800737036063</c:v>
                </c:pt>
                <c:pt idx="17">
                  <c:v>5.9840308853206986E-2</c:v>
                </c:pt>
                <c:pt idx="18">
                  <c:v>-0.24269544617004474</c:v>
                </c:pt>
                <c:pt idx="19">
                  <c:v>-0.5791875054838993</c:v>
                </c:pt>
                <c:pt idx="20">
                  <c:v>-0.69860489602526976</c:v>
                </c:pt>
                <c:pt idx="21">
                  <c:v>-0.61884706501710973</c:v>
                </c:pt>
              </c:numCache>
            </c:numRef>
          </c:val>
          <c:smooth val="0"/>
          <c:extLst>
            <c:ext xmlns:c16="http://schemas.microsoft.com/office/drawing/2014/chart" uri="{C3380CC4-5D6E-409C-BE32-E72D297353CC}">
              <c16:uniqueId val="{00000000-6069-4B16-B2A2-A5D3D24BA627}"/>
            </c:ext>
          </c:extLst>
        </c:ser>
        <c:ser>
          <c:idx val="1"/>
          <c:order val="2"/>
          <c:tx>
            <c:strRef>
              <c:f>'5D'!$A$14</c:f>
              <c:strCache>
                <c:ptCount val="1"/>
                <c:pt idx="0">
                  <c:v>United States</c:v>
                </c:pt>
              </c:strCache>
            </c:strRef>
          </c:tx>
          <c:spPr>
            <a:ln w="28575" cap="rnd">
              <a:solidFill>
                <a:srgbClr val="003E51"/>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'5D'!$B$14:$W$14</c:f>
              <c:numCache>
                <c:formatCode>0.0%</c:formatCode>
                <c:ptCount val="22"/>
                <c:pt idx="0">
                  <c:v>0</c:v>
                </c:pt>
                <c:pt idx="1">
                  <c:v>0.10342958122441885</c:v>
                </c:pt>
                <c:pt idx="2">
                  <c:v>0.22780001076011969</c:v>
                </c:pt>
                <c:pt idx="3">
                  <c:v>0.29611021673364152</c:v>
                </c:pt>
                <c:pt idx="4">
                  <c:v>0.38201321839318303</c:v>
                </c:pt>
                <c:pt idx="5">
                  <c:v>0.50588702702031596</c:v>
                </c:pt>
                <c:pt idx="6">
                  <c:v>0.45721817798065661</c:v>
                </c:pt>
                <c:pt idx="7">
                  <c:v>0.63147831628957962</c:v>
                </c:pt>
                <c:pt idx="8">
                  <c:v>0.80624749102978488</c:v>
                </c:pt>
                <c:pt idx="9">
                  <c:v>0.98273000790454945</c:v>
                </c:pt>
                <c:pt idx="10">
                  <c:v>1.182876511072577</c:v>
                </c:pt>
                <c:pt idx="11">
                  <c:v>1.4052095533308777</c:v>
                </c:pt>
                <c:pt idx="12">
                  <c:v>1.4557034842095244</c:v>
                </c:pt>
                <c:pt idx="13">
                  <c:v>1.4340673666262473</c:v>
                </c:pt>
                <c:pt idx="14">
                  <c:v>1.4639556683068953</c:v>
                </c:pt>
                <c:pt idx="15">
                  <c:v>1.3949088079856642</c:v>
                </c:pt>
                <c:pt idx="16">
                  <c:v>1.4073533002528629</c:v>
                </c:pt>
                <c:pt idx="17">
                  <c:v>1.3129125574735239</c:v>
                </c:pt>
                <c:pt idx="18">
                  <c:v>1.1793339485914589</c:v>
                </c:pt>
                <c:pt idx="19">
                  <c:v>0.79015697359218318</c:v>
                </c:pt>
                <c:pt idx="20">
                  <c:v>0.50559319298274652</c:v>
                </c:pt>
                <c:pt idx="21">
                  <c:v>0.5950553111536917</c:v>
                </c:pt>
              </c:numCache>
            </c:numRef>
          </c:val>
          <c:smooth val="0"/>
          <c:extLst>
            <c:ext xmlns:c16="http://schemas.microsoft.com/office/drawing/2014/chart" uri="{C3380CC4-5D6E-409C-BE32-E72D297353CC}">
              <c16:uniqueId val="{00000001-D577-4A34-B8C4-664FBCE985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'5D'!$A$25</c:f>
              <c:strCache>
                <c:ptCount val="1"/>
                <c:pt idx="0">
                  <c:v>Region 9a </c:v>
                </c:pt>
              </c:strCache>
            </c:strRef>
          </c:tx>
          <c:spPr>
            <a:ln w="28575" cap="rnd">
              <a:solidFill>
                <a:srgbClr val="D45D00"/>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'5D'!$B$25:$S$25</c:f>
              <c:numCache>
                <c:formatCode>0.0%</c:formatCode>
                <c:ptCount val="18"/>
                <c:pt idx="0">
                  <c:v>0</c:v>
                </c:pt>
                <c:pt idx="1">
                  <c:v>0.59189842805320436</c:v>
                </c:pt>
                <c:pt idx="2">
                  <c:v>0.60399032648125772</c:v>
                </c:pt>
                <c:pt idx="3">
                  <c:v>0.70193470374848854</c:v>
                </c:pt>
                <c:pt idx="4">
                  <c:v>0.19347037484885124</c:v>
                </c:pt>
                <c:pt idx="5">
                  <c:v>8.3434099153567268E-2</c:v>
                </c:pt>
                <c:pt idx="6">
                  <c:v>6.8319226118500762E-2</c:v>
                </c:pt>
                <c:pt idx="7">
                  <c:v>-0.33796856106408707</c:v>
                </c:pt>
                <c:pt idx="8">
                  <c:v>-0.32345828295042323</c:v>
                </c:pt>
                <c:pt idx="9">
                  <c:v>-0.31741233373639666</c:v>
                </c:pt>
                <c:pt idx="10">
                  <c:v>-0.3198307134220072</c:v>
                </c:pt>
                <c:pt idx="11">
                  <c:v>-0.2581620314389359</c:v>
                </c:pt>
                <c:pt idx="12">
                  <c:v>-0.20677146311970981</c:v>
                </c:pt>
                <c:pt idx="13">
                  <c:v>-0.12212817412333735</c:v>
                </c:pt>
                <c:pt idx="14">
                  <c:v>-0.14570737605804102</c:v>
                </c:pt>
                <c:pt idx="15">
                  <c:v>-0.15900846432889959</c:v>
                </c:pt>
                <c:pt idx="16">
                  <c:v>-0.15417170495767829</c:v>
                </c:pt>
                <c:pt idx="17">
                  <c:v>-0.12756952841596128</c:v>
                </c:pt>
              </c:numCache>
            </c:numRef>
          </c:val>
          <c:smooth val="0"/>
          <c:extLst>
            <c:ext xmlns:c16="http://schemas.microsoft.com/office/drawing/2014/chart" uri="{C3380CC4-5D6E-409C-BE32-E72D297353CC}">
              <c16:uniqueId val="{00000000-CD8E-402E-B604-28F61CC89250}"/>
            </c:ext>
          </c:extLst>
        </c:ser>
        <c:ser>
          <c:idx val="2"/>
          <c:order val="1"/>
          <c:tx>
            <c:strRef>
              <c:f>'5D'!$A$26</c:f>
              <c:strCache>
                <c:ptCount val="1"/>
                <c:pt idx="0">
                  <c:v>Michigan</c:v>
                </c:pt>
              </c:strCache>
            </c:strRef>
          </c:tx>
          <c:spPr>
            <a:ln w="28575" cap="rnd">
              <a:solidFill>
                <a:srgbClr val="A2AE74"/>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'5D'!$B$26:$S$26</c:f>
              <c:numCache>
                <c:formatCode>0.0%</c:formatCode>
                <c:ptCount val="18"/>
                <c:pt idx="0">
                  <c:v>0</c:v>
                </c:pt>
                <c:pt idx="1">
                  <c:v>0.37573385518590996</c:v>
                </c:pt>
                <c:pt idx="2">
                  <c:v>0.4755381604696674</c:v>
                </c:pt>
                <c:pt idx="3">
                  <c:v>0.52707110241356814</c:v>
                </c:pt>
                <c:pt idx="4">
                  <c:v>0.16438356164383569</c:v>
                </c:pt>
                <c:pt idx="5">
                  <c:v>0.12198303979125892</c:v>
                </c:pt>
                <c:pt idx="6">
                  <c:v>2.8049575994781455E-2</c:v>
                </c:pt>
                <c:pt idx="7">
                  <c:v>-0.2720156555772994</c:v>
                </c:pt>
                <c:pt idx="8">
                  <c:v>-0.27527723418134381</c:v>
                </c:pt>
                <c:pt idx="9">
                  <c:v>-0.26940639269406397</c:v>
                </c:pt>
                <c:pt idx="10">
                  <c:v>-0.26484018264840187</c:v>
                </c:pt>
                <c:pt idx="11">
                  <c:v>-0.20874103065883884</c:v>
                </c:pt>
                <c:pt idx="12">
                  <c:v>-0.20808871493802997</c:v>
                </c:pt>
                <c:pt idx="13">
                  <c:v>-0.12459230267449446</c:v>
                </c:pt>
                <c:pt idx="14">
                  <c:v>-0.16503587736464445</c:v>
                </c:pt>
                <c:pt idx="15">
                  <c:v>-0.19765166340508802</c:v>
                </c:pt>
                <c:pt idx="16">
                  <c:v>-5.8056099151989601E-2</c:v>
                </c:pt>
                <c:pt idx="17">
                  <c:v>-1.8264840182648359E-2</c:v>
                </c:pt>
              </c:numCache>
            </c:numRef>
          </c:val>
          <c:smooth val="0"/>
          <c:extLst>
            <c:ext xmlns:c16="http://schemas.microsoft.com/office/drawing/2014/chart" uri="{C3380CC4-5D6E-409C-BE32-E72D297353CC}">
              <c16:uniqueId val="{00000000-22CE-461E-A48A-A9ED1D766AF1}"/>
            </c:ext>
          </c:extLst>
        </c:ser>
        <c:ser>
          <c:idx val="1"/>
          <c:order val="2"/>
          <c:tx>
            <c:strRef>
              <c:f>'5D'!$A$27</c:f>
              <c:strCache>
                <c:ptCount val="1"/>
                <c:pt idx="0">
                  <c:v>United States</c:v>
                </c:pt>
              </c:strCache>
            </c:strRef>
          </c:tx>
          <c:spPr>
            <a:ln w="28575" cap="rnd">
              <a:solidFill>
                <a:srgbClr val="003E51"/>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'5D'!$B$27:$S$27</c:f>
              <c:numCache>
                <c:formatCode>0.0%</c:formatCode>
                <c:ptCount val="18"/>
                <c:pt idx="0">
                  <c:v>0</c:v>
                </c:pt>
                <c:pt idx="1">
                  <c:v>8.9619118745331745E-3</c:v>
                </c:pt>
                <c:pt idx="2">
                  <c:v>4.6303211351754983E-2</c:v>
                </c:pt>
                <c:pt idx="3">
                  <c:v>8.8872292755787854E-2</c:v>
                </c:pt>
                <c:pt idx="4">
                  <c:v>0.11874533233756533</c:v>
                </c:pt>
                <c:pt idx="5">
                  <c:v>6.0492905153099227E-2</c:v>
                </c:pt>
                <c:pt idx="6">
                  <c:v>4.7050037341299401E-2</c:v>
                </c:pt>
                <c:pt idx="7">
                  <c:v>-5.1530993278566188E-2</c:v>
                </c:pt>
                <c:pt idx="8">
                  <c:v>-5.5265123226288286E-2</c:v>
                </c:pt>
                <c:pt idx="9">
                  <c:v>-3.5847647498132969E-2</c:v>
                </c:pt>
                <c:pt idx="10">
                  <c:v>-2.0911127707244296E-2</c:v>
                </c:pt>
                <c:pt idx="11">
                  <c:v>9.7087378640775945E-3</c:v>
                </c:pt>
                <c:pt idx="12">
                  <c:v>2.5392083644510816E-2</c:v>
                </c:pt>
                <c:pt idx="13">
                  <c:v>3.6594473487677387E-2</c:v>
                </c:pt>
                <c:pt idx="14">
                  <c:v>3.3607169529499575E-2</c:v>
                </c:pt>
                <c:pt idx="15">
                  <c:v>5.4518297236743736E-2</c:v>
                </c:pt>
                <c:pt idx="16">
                  <c:v>8.0657206870799109E-2</c:v>
                </c:pt>
                <c:pt idx="17">
                  <c:v>0.26587005227781918</c:v>
                </c:pt>
              </c:numCache>
            </c:numRef>
          </c:val>
          <c:smooth val="0"/>
          <c:extLst>
            <c:ext xmlns:c16="http://schemas.microsoft.com/office/drawing/2014/chart" uri="{C3380CC4-5D6E-409C-BE32-E72D297353CC}">
              <c16:uniqueId val="{00000001-CD8E-402E-B604-28F61CC8925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'5E'!$A$5:$B$5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'5E'!$B$7:$B$16</c:f>
              <c:numCache>
                <c:formatCode>0.0%</c:formatCode>
                <c:ptCount val="10"/>
                <c:pt idx="0">
                  <c:v>0.16289999999999999</c:v>
                </c:pt>
                <c:pt idx="1">
                  <c:v>0.12790000000000001</c:v>
                </c:pt>
                <c:pt idx="2">
                  <c:v>8.9300000000000004E-2</c:v>
                </c:pt>
                <c:pt idx="3">
                  <c:v>6.3600000000000004E-2</c:v>
                </c:pt>
                <c:pt idx="4">
                  <c:v>6.3299999999999995E-2</c:v>
                </c:pt>
                <c:pt idx="5">
                  <c:v>6.0699999999999997E-2</c:v>
                </c:pt>
                <c:pt idx="6">
                  <c:v>5.8700000000000002E-2</c:v>
                </c:pt>
                <c:pt idx="7">
                  <c:v>5.6599999999999998E-2</c:v>
                </c:pt>
                <c:pt idx="8">
                  <c:v>5.1299999999999998E-2</c:v>
                </c:pt>
                <c:pt idx="9">
                  <c:v>5.0880000000000002E-2</c:v>
                </c:pt>
              </c:numCache>
            </c:numRef>
          </c:val>
          <c:extLst>
            <c:ext xmlns:c16="http://schemas.microsoft.com/office/drawing/2014/chart" uri="{C3380CC4-5D6E-409C-BE32-E72D297353CC}">
              <c16:uniqueId val="{00000000-1358-4B8E-99E6-22128E5DAD0D}"/>
            </c:ext>
          </c:extLst>
        </c:ser>
        <c:ser>
          <c:idx val="1"/>
          <c:order val="1"/>
          <c:spPr>
            <a:solidFill>
              <a:schemeClr val="accent2"/>
            </a:solidFill>
            <a:ln>
              <a:noFill/>
            </a:ln>
            <a:effectLst/>
          </c:spPr>
          <c:invertIfNegative val="0"/>
          <c:dLbls>
            <c:delete val="1"/>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1358-4B8E-99E6-22128E5DAD0D}"/>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'5E'!$C$5:$D$5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'5E'!$C$7:$C$16</c:f>
              <c:strCache>
                <c:ptCount val="10"/>
                <c:pt idx="0">
                  <c:v>Teachers and Instructors</c:v>
                </c:pt>
                <c:pt idx="1">
                  <c:v>Secondary School Teachers</c:v>
                </c:pt>
                <c:pt idx="2">
                  <c:v>Teaching Assistants, Except Postsecondary</c:v>
                </c:pt>
                <c:pt idx="3">
                  <c:v>Elementary School Teachers</c:v>
                </c:pt>
                <c:pt idx="4">
                  <c:v>Postsecondary Teachers</c:v>
                </c:pt>
                <c:pt idx="5">
                  <c:v>Middle School Teachers</c:v>
                </c:pt>
                <c:pt idx="6">
                  <c:v>Social and Human Service Assistants</c:v>
                </c:pt>
                <c:pt idx="7">
                  <c:v>Secretaries and Admin. Assistants</c:v>
                </c:pt>
                <c:pt idx="8">
                  <c:v>Coaches and Scouts</c:v>
                </c:pt>
                <c:pt idx="9">
                  <c:v>Customer Service Representatives</c:v>
                </c:pt>
              </c:strCache>
            </c:strRef>
          </c:cat>
          <c:val>
            <c:numRef>
              <c:f>'5E'!$D$7:$D$16</c:f>
              <c:numCache>
                <c:formatCode>0.0%</c:formatCode>
                <c:ptCount val="10"/>
                <c:pt idx="0">
                  <c:v>0.17380999999999999</c:v>
                </c:pt>
                <c:pt idx="1">
                  <c:v>0.1477</c:v>
                </c:pt>
                <c:pt idx="2">
                  <c:v>0.14099</c:v>
                </c:pt>
                <c:pt idx="3">
                  <c:v>0.1331</c:v>
                </c:pt>
                <c:pt idx="4">
                  <c:v>0.13009999999999999</c:v>
                </c:pt>
                <c:pt idx="5">
                  <c:v>6.1080000000000002E-2</c:v>
                </c:pt>
                <c:pt idx="6">
                  <c:v>5.8099999999999999E-2</c:v>
                </c:pt>
                <c:pt idx="7">
                  <c:v>5.5725999999999998E-2</c:v>
                </c:pt>
                <c:pt idx="8">
                  <c:v>5.024E-2</c:v>
                </c:pt>
                <c:pt idx="9">
                  <c:v>4.8910000000000002E-2</c:v>
                </c:pt>
              </c:numCache>
            </c:numRef>
          </c:val>
          <c:extLst>
            <c:ext xmlns:c16="http://schemas.microsoft.com/office/drawing/2014/chart" uri="{C3380CC4-5D6E-409C-BE32-E72D297353CC}">
              <c16:uniqueId val="{00000000-ECCD-4BF6-BF05-FDAB6403DEB4}"/>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'5F'!$B$4</c:f>
              <c:strCache>
                <c:ptCount val="1"/>
                <c:pt idx="0">
                  <c:v>Job Postings</c:v>
                </c:pt>
              </c:strCache>
            </c:strRef>
          </c:tx>
          <c:spPr>
            <a:solidFill>
              <a:srgbClr val="003E51"/>
            </a:solidFill>
            <a:ln w="25400">
              <a:noFill/>
            </a:ln>
            <a:effectLst/>
          </c:spPr>
          <c:cat>
            <c:numRef>
              <c:f>'5F'!$A$5:$A$64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'5F'!$B$5:$B$64</c:f>
              <c:numCache>
                <c:formatCode>General</c:formatCode>
                <c:ptCount val="60"/>
                <c:pt idx="0">
                  <c:v>1</c:v>
                </c:pt>
                <c:pt idx="1">
                  <c:v>0</c:v>
                </c:pt>
                <c:pt idx="2">
                  <c:v>1</c:v>
                </c:pt>
                <c:pt idx="3">
                  <c:v>0</c:v>
                </c:pt>
                <c:pt idx="4">
                  <c:v>12</c:v>
                </c:pt>
                <c:pt idx="5">
                  <c:v>0</c:v>
                </c:pt>
                <c:pt idx="6">
                  <c:v>2</c:v>
                </c:pt>
                <c:pt idx="7">
                  <c:v>1</c:v>
                </c:pt>
                <c:pt idx="8">
                  <c:v>0</c:v>
                </c:pt>
                <c:pt idx="9">
                  <c:v>1</c:v>
                </c:pt>
                <c:pt idx="10">
                  <c:v>0</c:v>
                </c:pt>
                <c:pt idx="11">
                  <c:v>1</c:v>
                </c:pt>
                <c:pt idx="12">
                  <c:v>0</c:v>
                </c:pt>
                <c:pt idx="13">
                  <c:v>3</c:v>
                </c:pt>
                <c:pt idx="14">
                  <c:v>0</c:v>
                </c:pt>
                <c:pt idx="15">
                  <c:v>0</c:v>
                </c:pt>
                <c:pt idx="16">
                  <c:v>2</c:v>
                </c:pt>
                <c:pt idx="17">
                  <c:v>0</c:v>
                </c:pt>
                <c:pt idx="18">
                  <c:v>1</c:v>
                </c:pt>
                <c:pt idx="19">
                  <c:v>0</c:v>
                </c:pt>
                <c:pt idx="20">
                  <c:v>0</c:v>
                </c:pt>
                <c:pt idx="21">
                  <c:v>0</c:v>
                </c:pt>
                <c:pt idx="22">
                  <c:v>0</c:v>
                </c:pt>
                <c:pt idx="23">
                  <c:v>2</c:v>
                </c:pt>
                <c:pt idx="24">
                  <c:v>5</c:v>
                </c:pt>
                <c:pt idx="25">
                  <c:v>2</c:v>
                </c:pt>
                <c:pt idx="26">
                  <c:v>1</c:v>
                </c:pt>
                <c:pt idx="27">
                  <c:v>0</c:v>
                </c:pt>
                <c:pt idx="28">
                  <c:v>0</c:v>
                </c:pt>
                <c:pt idx="29">
                  <c:v>1</c:v>
                </c:pt>
                <c:pt idx="30">
                  <c:v>2</c:v>
                </c:pt>
                <c:pt idx="31">
                  <c:v>1</c:v>
                </c:pt>
                <c:pt idx="32">
                  <c:v>1</c:v>
                </c:pt>
                <c:pt idx="33">
                  <c:v>0</c:v>
                </c:pt>
                <c:pt idx="34">
                  <c:v>0</c:v>
                </c:pt>
                <c:pt idx="35">
                  <c:v>2</c:v>
                </c:pt>
                <c:pt idx="36">
                  <c:v>4</c:v>
                </c:pt>
                <c:pt idx="37">
                  <c:v>0</c:v>
                </c:pt>
                <c:pt idx="38">
                  <c:v>3</c:v>
                </c:pt>
                <c:pt idx="39">
                  <c:v>2</c:v>
                </c:pt>
                <c:pt idx="40">
                  <c:v>3</c:v>
                </c:pt>
                <c:pt idx="41">
                  <c:v>4</c:v>
                </c:pt>
                <c:pt idx="42">
                  <c:v>0</c:v>
                </c:pt>
                <c:pt idx="43">
                  <c:v>1</c:v>
                </c:pt>
                <c:pt idx="44">
                  <c:v>0</c:v>
                </c:pt>
                <c:pt idx="45">
                  <c:v>2</c:v>
                </c:pt>
                <c:pt idx="46">
                  <c:v>0</c:v>
                </c:pt>
                <c:pt idx="47">
                  <c:v>2</c:v>
                </c:pt>
                <c:pt idx="48">
                  <c:v>2</c:v>
                </c:pt>
                <c:pt idx="49">
                  <c:v>1</c:v>
                </c:pt>
                <c:pt idx="50">
                  <c:v>3</c:v>
                </c:pt>
                <c:pt idx="51">
                  <c:v>2</c:v>
                </c:pt>
                <c:pt idx="52">
                  <c:v>1</c:v>
                </c:pt>
                <c:pt idx="53">
                  <c:v>0</c:v>
                </c:pt>
                <c:pt idx="54">
                  <c:v>1</c:v>
                </c:pt>
                <c:pt idx="55">
                  <c:v>1</c:v>
                </c:pt>
                <c:pt idx="56">
                  <c:v>0</c:v>
                </c:pt>
                <c:pt idx="57">
                  <c:v>1</c:v>
                </c:pt>
                <c:pt idx="58">
                  <c:v>0</c:v>
                </c:pt>
                <c:pt idx="59">
                  <c:v>2</c:v>
                </c:pt>
              </c:numCache>
            </c:numRef>
          </c:val>
          <c:extLst>
            <c:ext xmlns:c16="http://schemas.microsoft.com/office/drawing/2014/chart" uri="{C3380CC4-5D6E-409C-BE32-E72D297353CC}">
              <c16:uniqueId val="{00000000-F437-4991-A956-E464FE50704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'5F'!$C$4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'5F'!$C$5:$C$64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F437-4991-A956-E464FE50704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4"/>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6650238353564718"/>
                      <c:h val="0.11995544078181174"/>
                    </c:manualLayout>
                  </c15:layout>
                </c:ext>
                <c:ext xmlns:c16="http://schemas.microsoft.com/office/drawing/2014/chart" uri="{C3380CC4-5D6E-409C-BE32-E72D297353CC}">
                  <c16:uniqueId val="{00000000-C91D-4B39-A46B-148ED3FD4E76}"/>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C91D-4B39-A46B-148ED3FD4E76}"/>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91D-4B39-A46B-148ED3FD4E76}"/>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91D-4B39-A46B-148ED3FD4E76}"/>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91D-4B39-A46B-148ED3FD4E76}"/>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91D-4B39-A46B-148ED3FD4E76}"/>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91D-4B39-A46B-148ED3FD4E76}"/>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91D-4B39-A46B-148ED3FD4E76}"/>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91D-4B39-A46B-148ED3FD4E76}"/>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91D-4B39-A46B-148ED3FD4E76}"/>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'5F'!$F$5:$F$14</c:f>
              <c:strCache>
                <c:ptCount val="10"/>
                <c:pt idx="0">
                  <c:v>Edustaff</c:v>
                </c:pt>
                <c:pt idx="1">
                  <c:v>National Heritage Academies</c:v>
                </c:pt>
                <c:pt idx="2">
                  <c:v>Archdiocese Of Detroit</c:v>
                </c:pt>
                <c:pt idx="3">
                  <c:v>Will Carleton Academy</c:v>
                </c:pt>
                <c:pt idx="4">
                  <c:v>Mason Consolidated Schools</c:v>
                </c:pt>
                <c:pt idx="5">
                  <c:v>Michigan Association Of School Boards</c:v>
                </c:pt>
                <c:pt idx="6">
                  <c:v>Monroe Public Schools</c:v>
                </c:pt>
                <c:pt idx="7">
                  <c:v>Lenawee Intermediate School District</c:v>
                </c:pt>
                <c:pt idx="8">
                  <c:v>Hillsdale Community Schools</c:v>
                </c:pt>
                <c:pt idx="9">
                  <c:v>Monroe County Intermediate School District</c:v>
                </c:pt>
              </c:strCache>
            </c:strRef>
          </c:cat>
          <c:val>
            <c:numRef>
              <c:f>'5F'!$G$5:$G$14</c:f>
              <c:numCache>
                <c:formatCode>#,##0</c:formatCode>
                <c:ptCount val="10"/>
                <c:pt idx="0">
                  <c:v>4</c:v>
                </c:pt>
                <c:pt idx="1">
                  <c:v>3</c:v>
                </c:pt>
                <c:pt idx="2">
                  <c:v>3</c:v>
                </c:pt>
                <c:pt idx="3">
                  <c:v>1</c:v>
                </c:pt>
                <c:pt idx="4">
                  <c:v>1</c:v>
                </c:pt>
                <c:pt idx="5">
                  <c:v>1</c:v>
                </c:pt>
                <c:pt idx="6">
                  <c:v>1</c:v>
                </c:pt>
                <c:pt idx="7">
                  <c:v>1</c:v>
                </c:pt>
                <c:pt idx="8">
                  <c:v>1</c:v>
                </c:pt>
                <c:pt idx="9">
                  <c:v>1</c:v>
                </c:pt>
              </c:numCache>
            </c:numRef>
          </c:val>
          <c:extLst>
            <c:ext xmlns:c16="http://schemas.microsoft.com/office/drawing/2014/chart" uri="{C3380CC4-5D6E-409C-BE32-E72D297353CC}">
              <c16:uniqueId val="{0000000A-C91D-4B39-A46B-148ED3FD4E76}"/>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9272-4C7E-B5A9-615FCB956A55}"/>
              </c:ext>
            </c:extLst>
          </c:dPt>
          <c:dLbls>
            <c:dLbl>
              <c:idx val="0"/>
              <c:layout>
                <c:manualLayout>
                  <c:x val="-0.13598878956752622"/>
                  <c:y val="1.9851239520580634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1551320847420278"/>
                      <c:h val="0.22378706880422308"/>
                    </c:manualLayout>
                  </c15:layout>
                </c:ext>
                <c:ext xmlns:c16="http://schemas.microsoft.com/office/drawing/2014/chart" uri="{C3380CC4-5D6E-409C-BE32-E72D297353CC}">
                  <c16:uniqueId val="{00000000-9272-4C7E-B5A9-615FCB956A55}"/>
                </c:ext>
              </c:extLst>
            </c:dLbl>
            <c:dLbl>
              <c:idx val="1"/>
              <c:layout>
                <c:manualLayout>
                  <c:x val="-1.8885466900746576E-3"/>
                  <c:y val="-0.113843790295711"/>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307871587543934"/>
                      <c:h val="0.29367187648517851"/>
                    </c:manualLayout>
                  </c15:layout>
                </c:ext>
                <c:ext xmlns:c16="http://schemas.microsoft.com/office/drawing/2014/chart" uri="{C3380CC4-5D6E-409C-BE32-E72D297353CC}">
                  <c16:uniqueId val="{00000001-9272-4C7E-B5A9-615FCB956A55}"/>
                </c:ext>
              </c:extLst>
            </c:dLbl>
            <c:dLbl>
              <c:idx val="2"/>
              <c:layout>
                <c:manualLayout>
                  <c:x val="6.4217029585415919E-2"/>
                  <c:y val="-1.8702073748083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2-9272-4C7E-B5A9-615FCB956A55}"/>
                </c:ext>
              </c:extLst>
            </c:dLbl>
            <c:dLbl>
              <c:idx val="3"/>
              <c:layout>
                <c:manualLayout>
                  <c:x val="-1.7865844601309168E-2"/>
                  <c:y val="3.4944020398172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229936345635527"/>
                      <c:h val="0.2300104356456843"/>
                    </c:manualLayout>
                  </c15:layout>
                </c:ext>
                <c:ext xmlns:c16="http://schemas.microsoft.com/office/drawing/2014/chart" uri="{C3380CC4-5D6E-409C-BE32-E72D297353CC}">
                  <c16:uniqueId val="{00000001-314E-4258-B741-30CA4CCDC998}"/>
                </c:ext>
              </c:extLst>
            </c:dLbl>
            <c:dLbl>
              <c:idx val="4"/>
              <c:layout>
                <c:manualLayout>
                  <c:x val="-3.1764124148738776E-2"/>
                  <c:y val="-4.4227363991316783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773211771143846"/>
                      <c:h val="0.1646403354745023"/>
                    </c:manualLayout>
                  </c15:layout>
                </c:ext>
                <c:ext xmlns:c16="http://schemas.microsoft.com/office/drawing/2014/chart" uri="{C3380CC4-5D6E-409C-BE32-E72D297353CC}">
                  <c16:uniqueId val="{00000004-9272-4C7E-B5A9-615FCB956A5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'2C'!$B$8:$B$12</c:f>
              <c:numCache>
                <c:formatCode>0%</c:formatCode>
                <c:ptCount val="5"/>
                <c:pt idx="0">
                  <c:v>0.97</c:v>
                </c:pt>
                <c:pt idx="1">
                  <c:v>0.96</c:v>
                </c:pt>
                <c:pt idx="2">
                  <c:v>0.93</c:v>
                </c:pt>
                <c:pt idx="3">
                  <c:v>0.93</c:v>
                </c:pt>
                <c:pt idx="4">
                  <c:v>0.92</c:v>
                </c:pt>
              </c:numCache>
            </c:numRef>
          </c:val>
          <c:extLst>
            <c:ext xmlns:c16="http://schemas.microsoft.com/office/drawing/2014/chart" uri="{C3380CC4-5D6E-409C-BE32-E72D297353CC}">
              <c16:uniqueId val="{00000005-9272-4C7E-B5A9-615FCB956A55}"/>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810274068922986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'2C'!$C$8:$C$12</c:f>
              <c:numCache>
                <c:formatCode>"$"#,##0.00_);\("$"#,##0.00\)</c:formatCode>
                <c:ptCount val="5"/>
                <c:pt idx="0">
                  <c:v>23.74</c:v>
                </c:pt>
                <c:pt idx="1">
                  <c:v>20.85</c:v>
                </c:pt>
                <c:pt idx="2">
                  <c:v>16.64</c:v>
                </c:pt>
                <c:pt idx="3">
                  <c:v>21.01</c:v>
                </c:pt>
                <c:pt idx="4">
                  <c:v>18.489999999999998</c:v>
                </c:pt>
              </c:numCache>
            </c:numRef>
          </c:val>
          <c:extLst>
            <c:ext xmlns:c16="http://schemas.microsoft.com/office/drawing/2014/chart" uri="{C3380CC4-5D6E-409C-BE32-E72D297353CC}">
              <c16:uniqueId val="{00000000-D07B-4E3B-B118-41EC6A6D8E3A}"/>
            </c:ext>
          </c:extLst>
        </c:ser>
        <c:dLbls>
          <c:showLegendKey val="0"/>
          <c:showVal val="0"/>
          <c:showCatName val="0"/>
          <c:showSerName val="0"/>
          <c:showPercent val="0"/>
          <c:showBubbleSize val="0"/>
        </c:dLbls>
        <c:gapWidth val="5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0"/>
            <c:invertIfNegative val="0"/>
            <c:bubble3D val="0"/>
            <c:spPr>
              <a:solidFill>
                <a:srgbClr val="003E51"/>
              </a:solidFill>
              <a:ln>
                <a:noFill/>
              </a:ln>
              <a:effectLst/>
            </c:spPr>
            <c:extLst>
              <c:ext xmlns:c16="http://schemas.microsoft.com/office/drawing/2014/chart" uri="{C3380CC4-5D6E-409C-BE32-E72D297353CC}">
                <c16:uniqueId val="{00000003-75B2-4DEC-9FEF-0D4561803B35}"/>
              </c:ext>
            </c:extLst>
          </c:dPt>
          <c:dPt>
            <c:idx val="1"/>
            <c:invertIfNegative val="0"/>
            <c:bubble3D val="0"/>
            <c:spPr>
              <a:solidFill>
                <a:srgbClr val="003E51"/>
              </a:solidFill>
              <a:ln>
                <a:noFill/>
              </a:ln>
              <a:effectLst/>
            </c:spPr>
            <c:extLst>
              <c:ext xmlns:c16="http://schemas.microsoft.com/office/drawing/2014/chart" uri="{C3380CC4-5D6E-409C-BE32-E72D297353CC}">
                <c16:uniqueId val="{00000000-C04A-4EAE-AB2E-0DBDFAB1B445}"/>
              </c:ext>
            </c:extLst>
          </c:dPt>
          <c:dPt>
            <c:idx val="3"/>
            <c:invertIfNegative val="0"/>
            <c:bubble3D val="0"/>
            <c:spPr>
              <a:solidFill>
                <a:srgbClr val="D45D00"/>
              </a:solidFill>
              <a:ln>
                <a:noFill/>
              </a:ln>
              <a:effectLst/>
            </c:spPr>
            <c:extLst>
              <c:ext xmlns:c16="http://schemas.microsoft.com/office/drawing/2014/chart" uri="{C3380CC4-5D6E-409C-BE32-E72D297353CC}">
                <c16:uniqueId val="{00000004-1BBE-482A-8466-57D89D677A4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'2C'!$Y$29:$Y$34</c:f>
              <c:strCache>
                <c:ptCount val="6"/>
                <c:pt idx="0">
                  <c:v>Kindergarten Teacher</c:v>
                </c:pt>
                <c:pt idx="1">
                  <c:v>Self-Enrichment Teacher</c:v>
                </c:pt>
                <c:pt idx="2">
                  <c:v>Bank Teller</c:v>
                </c:pt>
                <c:pt idx="3">
                  <c:v>Lead Teacher</c:v>
                </c:pt>
                <c:pt idx="4">
                  <c:v>Office Clerk</c:v>
                </c:pt>
                <c:pt idx="5">
                  <c:v>Psychiatric Aide</c:v>
                </c:pt>
              </c:strCache>
            </c:strRef>
          </c:cat>
          <c:val>
            <c:numRef>
              <c:f>'2C'!$Z$29:$Z$34</c:f>
              <c:numCache>
                <c:formatCode>"$"#,##0.00</c:formatCode>
                <c:ptCount val="6"/>
                <c:pt idx="0">
                  <c:v>2.68</c:v>
                </c:pt>
                <c:pt idx="1">
                  <c:v>3.8</c:v>
                </c:pt>
                <c:pt idx="2">
                  <c:v>6.76</c:v>
                </c:pt>
                <c:pt idx="3">
                  <c:v>7</c:v>
                </c:pt>
                <c:pt idx="4">
                  <c:v>7.13</c:v>
                </c:pt>
                <c:pt idx="5">
                  <c:v>8.5399999999999991</c:v>
                </c:pt>
              </c:numCache>
            </c:numRef>
          </c:val>
          <c:extLst>
            <c:ext xmlns:c16="http://schemas.microsoft.com/office/drawing/2014/chart" uri="{C3380CC4-5D6E-409C-BE32-E72D297353CC}">
              <c16:uniqueId val="{00000006-CC99-4625-AF15-275D83D3EED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quot;$&quot;#,##0.00"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'2D'!$A$12</c:f>
              <c:strCache>
                <c:ptCount val="1"/>
                <c:pt idx="0">
                  <c:v>Region 9a</c:v>
                </c:pt>
              </c:strCache>
            </c:strRef>
          </c:tx>
          <c:spPr>
            <a:ln w="28575" cap="rnd">
              <a:solidFill>
                <a:srgbClr val="D45D00"/>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'2D'!$B$12:$W$12</c:f>
              <c:numCache>
                <c:formatCode>0.0%</c:formatCode>
                <c:ptCount val="22"/>
                <c:pt idx="0">
                  <c:v>0</c:v>
                </c:pt>
                <c:pt idx="1">
                  <c:v>2.7777777777777776E-2</c:v>
                </c:pt>
                <c:pt idx="2">
                  <c:v>4.1666666666666664E-2</c:v>
                </c:pt>
                <c:pt idx="3">
                  <c:v>-5.5555555555555552E-2</c:v>
                </c:pt>
                <c:pt idx="4">
                  <c:v>-1.3888888888888888E-2</c:v>
                </c:pt>
                <c:pt idx="5">
                  <c:v>5.5555555555555552E-2</c:v>
                </c:pt>
                <c:pt idx="6">
                  <c:v>2.7777777777777776E-2</c:v>
                </c:pt>
                <c:pt idx="7">
                  <c:v>-8.3333333333333329E-2</c:v>
                </c:pt>
                <c:pt idx="8">
                  <c:v>-0.22222222222222221</c:v>
                </c:pt>
                <c:pt idx="9">
                  <c:v>-0.25</c:v>
                </c:pt>
                <c:pt idx="10">
                  <c:v>-0.33333333333333331</c:v>
                </c:pt>
                <c:pt idx="11">
                  <c:v>-0.40277777777777779</c:v>
                </c:pt>
                <c:pt idx="12">
                  <c:v>-0.375</c:v>
                </c:pt>
                <c:pt idx="13">
                  <c:v>-0.3611111111111111</c:v>
                </c:pt>
                <c:pt idx="14">
                  <c:v>-0.2361111111111111</c:v>
                </c:pt>
                <c:pt idx="15">
                  <c:v>0.19444444444444445</c:v>
                </c:pt>
                <c:pt idx="16">
                  <c:v>0.1388888888888889</c:v>
                </c:pt>
                <c:pt idx="17">
                  <c:v>0.25</c:v>
                </c:pt>
                <c:pt idx="18">
                  <c:v>0.66666666666666663</c:v>
                </c:pt>
                <c:pt idx="19">
                  <c:v>0.76388888888888884</c:v>
                </c:pt>
                <c:pt idx="20">
                  <c:v>1.1944444444444444</c:v>
                </c:pt>
                <c:pt idx="21">
                  <c:v>1.4305555555555556</c:v>
                </c:pt>
              </c:numCache>
            </c:numRef>
          </c:val>
          <c:smooth val="0"/>
          <c:extLst>
            <c:ext xmlns:c16="http://schemas.microsoft.com/office/drawing/2014/chart" uri="{C3380CC4-5D6E-409C-BE32-E72D297353CC}">
              <c16:uniqueId val="{00000000-ACD2-442D-8F7B-18A2BB441A84}"/>
            </c:ext>
          </c:extLst>
        </c:ser>
        <c:ser>
          <c:idx val="2"/>
          <c:order val="1"/>
          <c:tx>
            <c:strRef>
              <c:f>'2D'!$A$13</c:f>
              <c:strCache>
                <c:ptCount val="1"/>
                <c:pt idx="0">
                  <c:v>Michigan</c:v>
                </c:pt>
              </c:strCache>
            </c:strRef>
          </c:tx>
          <c:spPr>
            <a:ln w="28575" cap="rnd">
              <a:solidFill>
                <a:srgbClr val="A2AE74"/>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'2D'!$B$13:$W$13</c:f>
              <c:numCache>
                <c:formatCode>0.0%</c:formatCode>
                <c:ptCount val="22"/>
                <c:pt idx="0">
                  <c:v>0</c:v>
                </c:pt>
                <c:pt idx="1">
                  <c:v>1.1609907120743035E-2</c:v>
                </c:pt>
                <c:pt idx="2">
                  <c:v>8.6429308565531479E-3</c:v>
                </c:pt>
                <c:pt idx="3">
                  <c:v>-6.4499484004127967E-4</c:v>
                </c:pt>
                <c:pt idx="4">
                  <c:v>8.5139318885448911E-3</c:v>
                </c:pt>
                <c:pt idx="5">
                  <c:v>1.1093911248710011E-2</c:v>
                </c:pt>
                <c:pt idx="6">
                  <c:v>1.6382868937048503E-2</c:v>
                </c:pt>
                <c:pt idx="7">
                  <c:v>2.1671826625386997E-2</c:v>
                </c:pt>
                <c:pt idx="8">
                  <c:v>-1.7156862745098041E-2</c:v>
                </c:pt>
                <c:pt idx="9">
                  <c:v>-3.0959752321981424E-2</c:v>
                </c:pt>
                <c:pt idx="10">
                  <c:v>-6.9143446852425183E-2</c:v>
                </c:pt>
                <c:pt idx="11">
                  <c:v>-0.10319917440660474</c:v>
                </c:pt>
                <c:pt idx="12">
                  <c:v>-8.1269349845201233E-2</c:v>
                </c:pt>
                <c:pt idx="13">
                  <c:v>-9.533023735810113E-2</c:v>
                </c:pt>
                <c:pt idx="14">
                  <c:v>-2.7476780185758515E-2</c:v>
                </c:pt>
                <c:pt idx="15">
                  <c:v>5.7275541795665637E-2</c:v>
                </c:pt>
                <c:pt idx="16">
                  <c:v>0.16240970072239422</c:v>
                </c:pt>
                <c:pt idx="17">
                  <c:v>0.19091847265221878</c:v>
                </c:pt>
                <c:pt idx="18">
                  <c:v>0.20368937048503613</c:v>
                </c:pt>
                <c:pt idx="19">
                  <c:v>-5.276057791537668E-2</c:v>
                </c:pt>
                <c:pt idx="20">
                  <c:v>2.2703818369453045E-2</c:v>
                </c:pt>
                <c:pt idx="21">
                  <c:v>5.5469556243550051E-2</c:v>
                </c:pt>
              </c:numCache>
            </c:numRef>
          </c:val>
          <c:smooth val="0"/>
          <c:extLst>
            <c:ext xmlns:c16="http://schemas.microsoft.com/office/drawing/2014/chart" uri="{C3380CC4-5D6E-409C-BE32-E72D297353CC}">
              <c16:uniqueId val="{00000000-F44E-4F68-9294-822C3D1802DA}"/>
            </c:ext>
          </c:extLst>
        </c:ser>
        <c:ser>
          <c:idx val="1"/>
          <c:order val="2"/>
          <c:tx>
            <c:strRef>
              <c:f>'2D'!$A$14</c:f>
              <c:strCache>
                <c:ptCount val="1"/>
                <c:pt idx="0">
                  <c:v>United States</c:v>
                </c:pt>
              </c:strCache>
            </c:strRef>
          </c:tx>
          <c:spPr>
            <a:ln w="28575" cap="rnd">
              <a:solidFill>
                <a:srgbClr val="003E51"/>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'2D'!$B$14:$W$14</c:f>
              <c:numCache>
                <c:formatCode>0.0%</c:formatCode>
                <c:ptCount val="22"/>
                <c:pt idx="0">
                  <c:v>0</c:v>
                </c:pt>
                <c:pt idx="1">
                  <c:v>1.8015666588768738E-2</c:v>
                </c:pt>
                <c:pt idx="2">
                  <c:v>2.1226679939664511E-2</c:v>
                </c:pt>
                <c:pt idx="3">
                  <c:v>2.7108479442534091E-2</c:v>
                </c:pt>
                <c:pt idx="4">
                  <c:v>4.9318494283607142E-2</c:v>
                </c:pt>
                <c:pt idx="5">
                  <c:v>8.911017296375319E-2</c:v>
                </c:pt>
                <c:pt idx="6">
                  <c:v>0.14878706853904963</c:v>
                </c:pt>
                <c:pt idx="7">
                  <c:v>0.17755871935804013</c:v>
                </c:pt>
                <c:pt idx="8">
                  <c:v>0.15212251624475326</c:v>
                </c:pt>
                <c:pt idx="9">
                  <c:v>9.99845215802556E-2</c:v>
                </c:pt>
                <c:pt idx="10">
                  <c:v>3.8735504156410951E-2</c:v>
                </c:pt>
                <c:pt idx="11">
                  <c:v>1.2671059300557527E-2</c:v>
                </c:pt>
                <c:pt idx="12">
                  <c:v>5.0244164484007148E-2</c:v>
                </c:pt>
                <c:pt idx="13">
                  <c:v>5.2244219113723893E-2</c:v>
                </c:pt>
                <c:pt idx="14">
                  <c:v>0.10608180496584126</c:v>
                </c:pt>
                <c:pt idx="15">
                  <c:v>0.15384638730648181</c:v>
                </c:pt>
                <c:pt idx="16">
                  <c:v>0.22772093926692991</c:v>
                </c:pt>
                <c:pt idx="17">
                  <c:v>0.26987687068842547</c:v>
                </c:pt>
                <c:pt idx="18">
                  <c:v>0.29488210603628018</c:v>
                </c:pt>
                <c:pt idx="19">
                  <c:v>9.1122367530524356E-2</c:v>
                </c:pt>
                <c:pt idx="20">
                  <c:v>0.20151385015068696</c:v>
                </c:pt>
                <c:pt idx="21">
                  <c:v>0.26955212737221956</c:v>
                </c:pt>
              </c:numCache>
            </c:numRef>
          </c:val>
          <c:smooth val="0"/>
          <c:extLst>
            <c:ext xmlns:c16="http://schemas.microsoft.com/office/drawing/2014/chart" uri="{C3380CC4-5D6E-409C-BE32-E72D297353CC}">
              <c16:uniqueId val="{00000001-ACD2-442D-8F7B-18A2BB441A84}"/>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Main Menu'!A1"/></Relationships>
</file>

<file path=xl/drawings/_rels/drawing11.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Main Menu'!A1"/></Relationships>
</file>

<file path=xl/drawings/_rels/drawing1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3.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Main Menu'!A1"/></Relationships>
</file>

<file path=xl/drawings/_rels/drawing1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hyperlink" Target="#'Main Menu'!A1"/><Relationship Id="rId4" Type="http://schemas.openxmlformats.org/officeDocument/2006/relationships/chart" Target="../charts/chart2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hyperlink" Target="#'Main Menu'!A1"/></Relationships>
</file>

<file path=xl/drawings/_rels/drawing1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hyperlink" Target="#'Main Menu'!A1"/></Relationships>
</file>

<file path=xl/drawings/_rels/drawing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0.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hyperlink" Target="#'Main Menu'!A1"/></Relationships>
</file>

<file path=xl/drawings/_rels/drawing21.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hyperlink" Target="#'Main Menu'!A1"/></Relationships>
</file>

<file path=xl/drawings/_rels/drawing2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33.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hyperlink" Target="#'Main Menu'!A1"/><Relationship Id="rId4" Type="http://schemas.openxmlformats.org/officeDocument/2006/relationships/chart" Target="../charts/chart36.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hyperlink" Target="#'Main Menu'!A1"/></Relationships>
</file>

<file path=xl/drawings/_rels/drawing28.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hyperlink" Target="#'Main Menu'!A1"/></Relationships>
</file>

<file path=xl/drawings/_rels/drawing29.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hyperlink" Target="#'Main Menu'!A1"/></Relationships>
</file>

<file path=xl/drawings/_rels/drawing3.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0.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1.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hyperlink" Target="#'Main Menu'!A1"/></Relationships>
</file>

<file path=xl/drawings/_rels/drawing32.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47.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hyperlink" Target="#'Main Menu'!A1"/><Relationship Id="rId4" Type="http://schemas.openxmlformats.org/officeDocument/2006/relationships/chart" Target="../charts/chart50.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52.xml"/><Relationship Id="rId2" Type="http://schemas.openxmlformats.org/officeDocument/2006/relationships/chart" Target="../charts/chart51.xml"/><Relationship Id="rId1" Type="http://schemas.openxmlformats.org/officeDocument/2006/relationships/hyperlink" Target="#'Main Menu'!A1"/></Relationships>
</file>

<file path=xl/drawings/_rels/drawing37.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hyperlink" Target="#'Main Menu'!A1"/></Relationships>
</file>

<file path=xl/drawings/_rels/drawing38.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chart" Target="../charts/chart55.xml"/><Relationship Id="rId1" Type="http://schemas.openxmlformats.org/officeDocument/2006/relationships/hyperlink" Target="#'Main Menu'!A1"/></Relationships>
</file>

<file path=xl/drawings/_rels/drawing39.xml.rels><?xml version="1.0" encoding="UTF-8" standalone="yes"?>
<Relationships xmlns="http://schemas.openxmlformats.org/package/2006/relationships"><Relationship Id="rId1" Type="http://schemas.openxmlformats.org/officeDocument/2006/relationships/hyperlink" Target="#'Main Menu'!A1"/></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Main Menu'!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hyperlink" Target="#'Main Menu'!A1"/><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Main Menu'!A1"/></Relationships>
</file>

<file path=xl/drawings/drawing1.xml><?xml version="1.0" encoding="utf-8"?>
<xdr:wsDr xmlns:xdr="http://schemas.openxmlformats.org/drawingml/2006/spreadsheetDrawing" xmlns:a="http://schemas.openxmlformats.org/drawingml/2006/main">
  <xdr:twoCellAnchor editAs="oneCell">
    <xdr:from>
      <xdr:col>2</xdr:col>
      <xdr:colOff>413108</xdr:colOff>
      <xdr:row>42</xdr:row>
      <xdr:rowOff>52795</xdr:rowOff>
    </xdr:from>
    <xdr:to>
      <xdr:col>4</xdr:col>
      <xdr:colOff>0</xdr:colOff>
      <xdr:row>45</xdr:row>
      <xdr:rowOff>28575</xdr:rowOff>
    </xdr:to>
    <xdr:pic>
      <xdr:nvPicPr>
        <xdr:cNvPr id="4" name="Picture 3">
          <a:extLst>
            <a:ext uri="{FF2B5EF4-FFF2-40B4-BE49-F238E27FC236}">
              <a16:creationId xmlns:a16="http://schemas.microsoft.com/office/drawing/2014/main" id="{4E582F73-7EEB-ED58-2FB3-723B702C95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9508" y="7729945"/>
          <a:ext cx="2930167" cy="518705"/>
        </a:xfrm>
        <a:prstGeom prst="rect">
          <a:avLst/>
        </a:prstGeom>
        <a:solidFill>
          <a:schemeClr val="bg1"/>
        </a:solidFill>
      </xdr:spPr>
    </xdr:pic>
    <xdr:clientData/>
  </xdr:twoCellAnchor>
  <xdr:twoCellAnchor>
    <xdr:from>
      <xdr:col>0</xdr:col>
      <xdr:colOff>0</xdr:colOff>
      <xdr:row>46</xdr:row>
      <xdr:rowOff>9525</xdr:rowOff>
    </xdr:from>
    <xdr:to>
      <xdr:col>2</xdr:col>
      <xdr:colOff>2676525</xdr:colOff>
      <xdr:row>49</xdr:row>
      <xdr:rowOff>66675</xdr:rowOff>
    </xdr:to>
    <xdr:sp macro="" textlink="">
      <xdr:nvSpPr>
        <xdr:cNvPr id="2" name="TextBox 1">
          <a:extLst>
            <a:ext uri="{FF2B5EF4-FFF2-40B4-BE49-F238E27FC236}">
              <a16:creationId xmlns:a16="http://schemas.microsoft.com/office/drawing/2014/main" id="{4FDA4CA8-6C44-4CCE-88C4-7E0F4FE62A8E}"/>
            </a:ext>
          </a:extLst>
        </xdr:cNvPr>
        <xdr:cNvSpPr txBox="1"/>
      </xdr:nvSpPr>
      <xdr:spPr>
        <a:xfrm>
          <a:off x="0" y="8943975"/>
          <a:ext cx="4352925"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latin typeface="Arial" panose="020B0604020202020204" pitchFamily="34" charset="0"/>
              <a:cs typeface="Arial" panose="020B0604020202020204" pitchFamily="34" charset="0"/>
            </a:rPr>
            <a:t>This publication was made possible by Grant Number 90TP0117-01-00 from the Office of Child Care, Administration for Children and Families, U.S. Department of Health and Human Services.</a:t>
          </a:r>
        </a:p>
      </xdr:txBody>
    </xdr:sp>
    <xdr:clientData/>
  </xdr:twoCellAnchor>
  <xdr:twoCellAnchor>
    <xdr:from>
      <xdr:col>0</xdr:col>
      <xdr:colOff>57150</xdr:colOff>
      <xdr:row>42</xdr:row>
      <xdr:rowOff>0</xdr:rowOff>
    </xdr:from>
    <xdr:to>
      <xdr:col>2</xdr:col>
      <xdr:colOff>339090</xdr:colOff>
      <xdr:row>45</xdr:row>
      <xdr:rowOff>173355</xdr:rowOff>
    </xdr:to>
    <xdr:pic>
      <xdr:nvPicPr>
        <xdr:cNvPr id="3" name="Picture 27">
          <a:extLst>
            <a:ext uri="{FF2B5EF4-FFF2-40B4-BE49-F238E27FC236}">
              <a16:creationId xmlns:a16="http://schemas.microsoft.com/office/drawing/2014/main" id="{EB874F45-7D49-4F47-99D1-B7F834C1DC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8210550"/>
          <a:ext cx="195834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3688CC3-B3DB-4C4C-993B-E8E6B8FF91D8}"/>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142876</xdr:rowOff>
    </xdr:from>
    <xdr:to>
      <xdr:col>26</xdr:col>
      <xdr:colOff>75228</xdr:colOff>
      <xdr:row>30</xdr:row>
      <xdr:rowOff>146043</xdr:rowOff>
    </xdr:to>
    <xdr:grpSp>
      <xdr:nvGrpSpPr>
        <xdr:cNvPr id="4" name="Group 3">
          <a:extLst>
            <a:ext uri="{FF2B5EF4-FFF2-40B4-BE49-F238E27FC236}">
              <a16:creationId xmlns:a16="http://schemas.microsoft.com/office/drawing/2014/main" id="{24732DBE-DE56-4E33-B3E7-8656EE5A47DF}"/>
            </a:ext>
          </a:extLst>
        </xdr:cNvPr>
        <xdr:cNvGrpSpPr/>
      </xdr:nvGrpSpPr>
      <xdr:grpSpPr>
        <a:xfrm>
          <a:off x="5495925" y="619126"/>
          <a:ext cx="12038628" cy="5089517"/>
          <a:chOff x="3238500" y="11296650"/>
          <a:chExt cx="12086139" cy="5051366"/>
        </a:xfrm>
      </xdr:grpSpPr>
      <xdr:grpSp>
        <xdr:nvGrpSpPr>
          <xdr:cNvPr id="5" name="Group 4">
            <a:extLst>
              <a:ext uri="{FF2B5EF4-FFF2-40B4-BE49-F238E27FC236}">
                <a16:creationId xmlns:a16="http://schemas.microsoft.com/office/drawing/2014/main" id="{95DEA44C-A373-9433-E52E-851F96C94980}"/>
              </a:ext>
            </a:extLst>
          </xdr:cNvPr>
          <xdr:cNvGrpSpPr/>
        </xdr:nvGrpSpPr>
        <xdr:grpSpPr>
          <a:xfrm>
            <a:off x="3238500" y="11512884"/>
            <a:ext cx="12086139" cy="4835132"/>
            <a:chOff x="-13392" y="1389332"/>
            <a:chExt cx="11947656" cy="4835132"/>
          </a:xfrm>
        </xdr:grpSpPr>
        <xdr:graphicFrame macro="">
          <xdr:nvGraphicFramePr>
            <xdr:cNvPr id="10" name="Chart 9">
              <a:extLst>
                <a:ext uri="{FF2B5EF4-FFF2-40B4-BE49-F238E27FC236}">
                  <a16:creationId xmlns:a16="http://schemas.microsoft.com/office/drawing/2014/main" id="{00DC6F26-7057-8EA4-837B-D27B843B12B0}"/>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ED1C850F-E399-0B5F-1393-283A31E00DBD}"/>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1" name="Straight Connector 10">
              <a:extLst>
                <a:ext uri="{FF2B5EF4-FFF2-40B4-BE49-F238E27FC236}">
                  <a16:creationId xmlns:a16="http://schemas.microsoft.com/office/drawing/2014/main" id="{3849F2C2-1F6E-5B7A-57F0-EFD8422335A9}"/>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6" name="TextBox 10">
            <a:extLst>
              <a:ext uri="{FF2B5EF4-FFF2-40B4-BE49-F238E27FC236}">
                <a16:creationId xmlns:a16="http://schemas.microsoft.com/office/drawing/2014/main" id="{E117F807-5AC9-D311-E881-70A6AE22912A}"/>
              </a:ext>
            </a:extLst>
          </xdr:cNvPr>
          <xdr:cNvSpPr txBox="1"/>
        </xdr:nvSpPr>
        <xdr:spPr>
          <a:xfrm>
            <a:off x="5932298"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7" name="TextBox 11">
            <a:extLst>
              <a:ext uri="{FF2B5EF4-FFF2-40B4-BE49-F238E27FC236}">
                <a16:creationId xmlns:a16="http://schemas.microsoft.com/office/drawing/2014/main" id="{EF71C950-8FB5-83FA-E687-4049B512BB6E}"/>
              </a:ext>
            </a:extLst>
          </xdr:cNvPr>
          <xdr:cNvSpPr txBox="1"/>
        </xdr:nvSpPr>
        <xdr:spPr>
          <a:xfrm>
            <a:off x="10184575" y="11296650"/>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8" name="TextBox 12">
            <a:extLst>
              <a:ext uri="{FF2B5EF4-FFF2-40B4-BE49-F238E27FC236}">
                <a16:creationId xmlns:a16="http://schemas.microsoft.com/office/drawing/2014/main" id="{2D3A44AC-285C-D098-B6FF-EE3366960073}"/>
              </a:ext>
            </a:extLst>
          </xdr:cNvPr>
          <xdr:cNvSpPr txBox="1"/>
        </xdr:nvSpPr>
        <xdr:spPr>
          <a:xfrm>
            <a:off x="8369131" y="11298614"/>
            <a:ext cx="1901507" cy="30906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Lead Teacher</a:t>
            </a:r>
          </a:p>
        </xdr:txBody>
      </xdr:sp>
    </xdr:grpSp>
    <xdr:clientData/>
  </xdr:twoCellAnchor>
  <xdr:twoCellAnchor>
    <xdr:from>
      <xdr:col>4</xdr:col>
      <xdr:colOff>561974</xdr:colOff>
      <xdr:row>31</xdr:row>
      <xdr:rowOff>114300</xdr:rowOff>
    </xdr:from>
    <xdr:to>
      <xdr:col>25</xdr:col>
      <xdr:colOff>76199</xdr:colOff>
      <xdr:row>35</xdr:row>
      <xdr:rowOff>38100</xdr:rowOff>
    </xdr:to>
    <xdr:sp macro="" textlink="">
      <xdr:nvSpPr>
        <xdr:cNvPr id="3" name="TextBox 2">
          <a:extLst>
            <a:ext uri="{FF2B5EF4-FFF2-40B4-BE49-F238E27FC236}">
              <a16:creationId xmlns:a16="http://schemas.microsoft.com/office/drawing/2014/main" id="{20F099B5-EC60-4104-A7E9-1F868A97D9CB}"/>
            </a:ext>
          </a:extLst>
        </xdr:cNvPr>
        <xdr:cNvSpPr txBox="1"/>
      </xdr:nvSpPr>
      <xdr:spPr>
        <a:xfrm>
          <a:off x="5981699" y="5857875"/>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ABD7B0B-AC19-41B4-8004-45BB00554E3C}"/>
            </a:ext>
          </a:extLst>
        </xdr:cNvPr>
        <xdr:cNvSpPr/>
      </xdr:nvSpPr>
      <xdr:spPr>
        <a:xfrm>
          <a:off x="1" y="22224"/>
          <a:ext cx="144779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424973</xdr:colOff>
      <xdr:row>18</xdr:row>
      <xdr:rowOff>152399</xdr:rowOff>
    </xdr:from>
    <xdr:to>
      <xdr:col>16</xdr:col>
      <xdr:colOff>278130</xdr:colOff>
      <xdr:row>41</xdr:row>
      <xdr:rowOff>43814</xdr:rowOff>
    </xdr:to>
    <xdr:grpSp>
      <xdr:nvGrpSpPr>
        <xdr:cNvPr id="4" name="Group 3">
          <a:extLst>
            <a:ext uri="{FF2B5EF4-FFF2-40B4-BE49-F238E27FC236}">
              <a16:creationId xmlns:a16="http://schemas.microsoft.com/office/drawing/2014/main" id="{F144BC5A-E82F-E28B-B798-E3C4F89CEC96}"/>
            </a:ext>
          </a:extLst>
        </xdr:cNvPr>
        <xdr:cNvGrpSpPr/>
      </xdr:nvGrpSpPr>
      <xdr:grpSpPr>
        <a:xfrm>
          <a:off x="3101498" y="3848099"/>
          <a:ext cx="10721182" cy="4272915"/>
          <a:chOff x="3432968" y="3571874"/>
          <a:chExt cx="9730582" cy="4048125"/>
        </a:xfrm>
      </xdr:grpSpPr>
      <xdr:graphicFrame macro="">
        <xdr:nvGraphicFramePr>
          <xdr:cNvPr id="11" name="Chart 10">
            <a:extLst>
              <a:ext uri="{FF2B5EF4-FFF2-40B4-BE49-F238E27FC236}">
                <a16:creationId xmlns:a16="http://schemas.microsoft.com/office/drawing/2014/main" id="{1CB7D4CA-85E8-44CA-A0D2-8BD45293D51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3" name="TextBox 2">
            <a:extLst>
              <a:ext uri="{FF2B5EF4-FFF2-40B4-BE49-F238E27FC236}">
                <a16:creationId xmlns:a16="http://schemas.microsoft.com/office/drawing/2014/main" id="{49B7C0A4-0923-4252-89C9-AF98750AC132}"/>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9a</a:t>
            </a:r>
          </a:p>
        </xdr:txBody>
      </xdr:sp>
    </xdr:grpSp>
    <xdr:clientData/>
  </xdr:twoCellAnchor>
  <xdr:twoCellAnchor>
    <xdr:from>
      <xdr:col>0</xdr:col>
      <xdr:colOff>419101</xdr:colOff>
      <xdr:row>65</xdr:row>
      <xdr:rowOff>38100</xdr:rowOff>
    </xdr:from>
    <xdr:to>
      <xdr:col>2</xdr:col>
      <xdr:colOff>381001</xdr:colOff>
      <xdr:row>67</xdr:row>
      <xdr:rowOff>57150</xdr:rowOff>
    </xdr:to>
    <xdr:sp macro="" textlink="">
      <xdr:nvSpPr>
        <xdr:cNvPr id="5" name="TextBox 4">
          <a:extLst>
            <a:ext uri="{FF2B5EF4-FFF2-40B4-BE49-F238E27FC236}">
              <a16:creationId xmlns:a16="http://schemas.microsoft.com/office/drawing/2014/main" id="{289060E1-0625-4670-B940-D88ACB87C0C1}"/>
            </a:ext>
          </a:extLst>
        </xdr:cNvPr>
        <xdr:cNvSpPr txBox="1"/>
      </xdr:nvSpPr>
      <xdr:spPr>
        <a:xfrm>
          <a:off x="419101" y="12106275"/>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76743</xdr:colOff>
      <xdr:row>1</xdr:row>
      <xdr:rowOff>144780</xdr:rowOff>
    </xdr:from>
    <xdr:to>
      <xdr:col>12</xdr:col>
      <xdr:colOff>254998</xdr:colOff>
      <xdr:row>16</xdr:row>
      <xdr:rowOff>124151</xdr:rowOff>
    </xdr:to>
    <xdr:grpSp>
      <xdr:nvGrpSpPr>
        <xdr:cNvPr id="7" name="Group 6">
          <a:extLst>
            <a:ext uri="{FF2B5EF4-FFF2-40B4-BE49-F238E27FC236}">
              <a16:creationId xmlns:a16="http://schemas.microsoft.com/office/drawing/2014/main" id="{800BABBC-BD4B-4523-BFAE-A0D2FD7BF692}"/>
            </a:ext>
          </a:extLst>
        </xdr:cNvPr>
        <xdr:cNvGrpSpPr/>
      </xdr:nvGrpSpPr>
      <xdr:grpSpPr>
        <a:xfrm>
          <a:off x="9106443" y="440055"/>
          <a:ext cx="2645230" cy="2998796"/>
          <a:chOff x="9441723" y="327660"/>
          <a:chExt cx="2723335" cy="2783531"/>
        </a:xfrm>
      </xdr:grpSpPr>
      <xdr:graphicFrame macro="">
        <xdr:nvGraphicFramePr>
          <xdr:cNvPr id="12" name="Chart 11">
            <a:extLst>
              <a:ext uri="{FF2B5EF4-FFF2-40B4-BE49-F238E27FC236}">
                <a16:creationId xmlns:a16="http://schemas.microsoft.com/office/drawing/2014/main" id="{A307CEA3-2D8E-48FA-8F3E-21102D0FC18B}"/>
              </a:ext>
            </a:extLst>
          </xdr:cNvPr>
          <xdr:cNvGraphicFramePr>
            <a:graphicFrameLocks/>
          </xdr:cNvGraphicFramePr>
        </xdr:nvGraphicFramePr>
        <xdr:xfrm>
          <a:off x="9441723" y="69260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6" name="TextBox 5">
            <a:extLst>
              <a:ext uri="{FF2B5EF4-FFF2-40B4-BE49-F238E27FC236}">
                <a16:creationId xmlns:a16="http://schemas.microsoft.com/office/drawing/2014/main" id="{33889A27-5263-458B-825C-1EAD0BF86545}"/>
              </a:ext>
            </a:extLst>
          </xdr:cNvPr>
          <xdr:cNvSpPr txBox="1"/>
        </xdr:nvSpPr>
        <xdr:spPr>
          <a:xfrm>
            <a:off x="9514590" y="32766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9a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9713B3C-13B6-483A-97F7-0ABEE7902B14}"/>
            </a:ext>
          </a:extLst>
        </xdr:cNvPr>
        <xdr:cNvSpPr/>
      </xdr:nvSpPr>
      <xdr:spPr>
        <a:xfrm>
          <a:off x="1" y="22225"/>
          <a:ext cx="1438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104775</xdr:colOff>
      <xdr:row>4</xdr:row>
      <xdr:rowOff>28576</xdr:rowOff>
    </xdr:from>
    <xdr:to>
      <xdr:col>7</xdr:col>
      <xdr:colOff>85725</xdr:colOff>
      <xdr:row>7</xdr:row>
      <xdr:rowOff>28575</xdr:rowOff>
    </xdr:to>
    <xdr:sp macro="" textlink="">
      <xdr:nvSpPr>
        <xdr:cNvPr id="7" name="TextBox 6">
          <a:extLst>
            <a:ext uri="{FF2B5EF4-FFF2-40B4-BE49-F238E27FC236}">
              <a16:creationId xmlns:a16="http://schemas.microsoft.com/office/drawing/2014/main" id="{C0983C82-102A-8CC0-A1EA-DD4452B06DE0}"/>
            </a:ext>
          </a:extLst>
        </xdr:cNvPr>
        <xdr:cNvSpPr txBox="1"/>
      </xdr:nvSpPr>
      <xdr:spPr>
        <a:xfrm>
          <a:off x="104775" y="876301"/>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9a, because there are too few Lead Teacher jobs in the area. </a:t>
          </a: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3B543BA-F4A0-48A8-901E-3A947D421E63}"/>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7620</xdr:colOff>
      <xdr:row>9</xdr:row>
      <xdr:rowOff>9524</xdr:rowOff>
    </xdr:from>
    <xdr:to>
      <xdr:col>14</xdr:col>
      <xdr:colOff>7620</xdr:colOff>
      <xdr:row>13</xdr:row>
      <xdr:rowOff>7619</xdr:rowOff>
    </xdr:to>
    <xdr:sp macro="" textlink="">
      <xdr:nvSpPr>
        <xdr:cNvPr id="4" name="TextBox 3">
          <a:extLst>
            <a:ext uri="{FF2B5EF4-FFF2-40B4-BE49-F238E27FC236}">
              <a16:creationId xmlns:a16="http://schemas.microsoft.com/office/drawing/2014/main" id="{4BD4E7DF-BED4-458F-972C-A7B2E5509EEA}"/>
            </a:ext>
          </a:extLst>
        </xdr:cNvPr>
        <xdr:cNvSpPr txBox="1"/>
      </xdr:nvSpPr>
      <xdr:spPr>
        <a:xfrm>
          <a:off x="7620" y="1861184"/>
          <a:ext cx="10805160" cy="69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173355</xdr:rowOff>
    </xdr:from>
    <xdr:to>
      <xdr:col>19</xdr:col>
      <xdr:colOff>0</xdr:colOff>
      <xdr:row>26</xdr:row>
      <xdr:rowOff>68580</xdr:rowOff>
    </xdr:to>
    <xdr:sp macro="" textlink="">
      <xdr:nvSpPr>
        <xdr:cNvPr id="5" name="TextBox 4">
          <a:extLst>
            <a:ext uri="{FF2B5EF4-FFF2-40B4-BE49-F238E27FC236}">
              <a16:creationId xmlns:a16="http://schemas.microsoft.com/office/drawing/2014/main" id="{622A1C32-830E-4720-9F55-C17722655B31}"/>
            </a:ext>
          </a:extLst>
        </xdr:cNvPr>
        <xdr:cNvSpPr txBox="1"/>
      </xdr:nvSpPr>
      <xdr:spPr>
        <a:xfrm>
          <a:off x="0" y="4356735"/>
          <a:ext cx="13685520" cy="596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4BAAC690-035C-4161-8A96-0762A6E73D17}"/>
            </a:ext>
          </a:extLst>
        </xdr:cNvPr>
        <xdr:cNvSpPr txBox="1"/>
      </xdr:nvSpPr>
      <xdr:spPr>
        <a:xfrm>
          <a:off x="0" y="7353300"/>
          <a:ext cx="123539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327659</xdr:colOff>
      <xdr:row>0</xdr:row>
      <xdr:rowOff>110490</xdr:rowOff>
    </xdr:from>
    <xdr:to>
      <xdr:col>33</xdr:col>
      <xdr:colOff>13336</xdr:colOff>
      <xdr:row>26</xdr:row>
      <xdr:rowOff>34290</xdr:rowOff>
    </xdr:to>
    <xdr:grpSp>
      <xdr:nvGrpSpPr>
        <xdr:cNvPr id="7" name="Group 6">
          <a:extLst>
            <a:ext uri="{FF2B5EF4-FFF2-40B4-BE49-F238E27FC236}">
              <a16:creationId xmlns:a16="http://schemas.microsoft.com/office/drawing/2014/main" id="{A3654A07-8F42-44DE-B49A-B6746E742FFA}"/>
            </a:ext>
          </a:extLst>
        </xdr:cNvPr>
        <xdr:cNvGrpSpPr/>
      </xdr:nvGrpSpPr>
      <xdr:grpSpPr>
        <a:xfrm>
          <a:off x="13681709" y="110490"/>
          <a:ext cx="9877427" cy="4981575"/>
          <a:chOff x="2571749" y="704319"/>
          <a:chExt cx="9811199" cy="4371975"/>
        </a:xfrm>
      </xdr:grpSpPr>
      <xdr:graphicFrame macro="">
        <xdr:nvGraphicFramePr>
          <xdr:cNvPr id="8" name="Chart 7">
            <a:extLst>
              <a:ext uri="{FF2B5EF4-FFF2-40B4-BE49-F238E27FC236}">
                <a16:creationId xmlns:a16="http://schemas.microsoft.com/office/drawing/2014/main" id="{005BD863-1A08-FEA6-FAC2-8F92EC3E9EF8}"/>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CB01BB37-42EF-988C-CADF-10177E7ABB8B}"/>
              </a:ext>
            </a:extLst>
          </xdr:cNvPr>
          <xdr:cNvGrpSpPr/>
        </xdr:nvGrpSpPr>
        <xdr:grpSpPr>
          <a:xfrm>
            <a:off x="3067242" y="3587847"/>
            <a:ext cx="9315706" cy="680630"/>
            <a:chOff x="3067242" y="3587847"/>
            <a:chExt cx="9315706" cy="680630"/>
          </a:xfrm>
        </xdr:grpSpPr>
        <xdr:cxnSp macro="">
          <xdr:nvCxnSpPr>
            <xdr:cNvPr id="10" name="Straight Connector 9">
              <a:extLst>
                <a:ext uri="{FF2B5EF4-FFF2-40B4-BE49-F238E27FC236}">
                  <a16:creationId xmlns:a16="http://schemas.microsoft.com/office/drawing/2014/main" id="{0E6A7A3F-E921-413A-C04F-D07B55A0F412}"/>
                </a:ext>
              </a:extLst>
            </xdr:cNvPr>
            <xdr:cNvCxnSpPr/>
          </xdr:nvCxnSpPr>
          <xdr:spPr>
            <a:xfrm flipV="1">
              <a:off x="3067242" y="3984714"/>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CC62DE1D-7AA1-A8C1-87DF-E537647A4FC2}"/>
                </a:ext>
              </a:extLst>
            </xdr:cNvPr>
            <xdr:cNvSpPr txBox="1"/>
          </xdr:nvSpPr>
          <xdr:spPr>
            <a:xfrm>
              <a:off x="10820849" y="3587847"/>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$26.19</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4CF9DC9D-26D3-4A12-B499-65FBE2252E2B}"/>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314325</xdr:colOff>
      <xdr:row>26</xdr:row>
      <xdr:rowOff>85725</xdr:rowOff>
    </xdr:from>
    <xdr:to>
      <xdr:col>33</xdr:col>
      <xdr:colOff>1</xdr:colOff>
      <xdr:row>53</xdr:row>
      <xdr:rowOff>66675</xdr:rowOff>
    </xdr:to>
    <xdr:grpSp>
      <xdr:nvGrpSpPr>
        <xdr:cNvPr id="15" name="Group 14">
          <a:extLst>
            <a:ext uri="{FF2B5EF4-FFF2-40B4-BE49-F238E27FC236}">
              <a16:creationId xmlns:a16="http://schemas.microsoft.com/office/drawing/2014/main" id="{D640894E-8C9E-4CA1-8265-BB92CC2215AA}"/>
            </a:ext>
          </a:extLst>
        </xdr:cNvPr>
        <xdr:cNvGrpSpPr/>
      </xdr:nvGrpSpPr>
      <xdr:grpSpPr>
        <a:xfrm>
          <a:off x="13668375" y="5143500"/>
          <a:ext cx="9877426" cy="4943475"/>
          <a:chOff x="2571749" y="704319"/>
          <a:chExt cx="9811198" cy="4371975"/>
        </a:xfrm>
      </xdr:grpSpPr>
      <xdr:graphicFrame macro="">
        <xdr:nvGraphicFramePr>
          <xdr:cNvPr id="16" name="Chart 15">
            <a:extLst>
              <a:ext uri="{FF2B5EF4-FFF2-40B4-BE49-F238E27FC236}">
                <a16:creationId xmlns:a16="http://schemas.microsoft.com/office/drawing/2014/main" id="{AF1CD9F2-036F-C980-2AF4-68EE3E5665A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7" name="Group 16">
            <a:extLst>
              <a:ext uri="{FF2B5EF4-FFF2-40B4-BE49-F238E27FC236}">
                <a16:creationId xmlns:a16="http://schemas.microsoft.com/office/drawing/2014/main" id="{11A92B3E-3EEB-6D47-EE97-34D9909EB78C}"/>
              </a:ext>
            </a:extLst>
          </xdr:cNvPr>
          <xdr:cNvGrpSpPr/>
        </xdr:nvGrpSpPr>
        <xdr:grpSpPr>
          <a:xfrm>
            <a:off x="3105086" y="3487285"/>
            <a:ext cx="9277861" cy="680630"/>
            <a:chOff x="3105086" y="3487285"/>
            <a:chExt cx="9277861" cy="680630"/>
          </a:xfrm>
        </xdr:grpSpPr>
        <xdr:cxnSp macro="">
          <xdr:nvCxnSpPr>
            <xdr:cNvPr id="18" name="Straight Connector 17">
              <a:extLst>
                <a:ext uri="{FF2B5EF4-FFF2-40B4-BE49-F238E27FC236}">
                  <a16:creationId xmlns:a16="http://schemas.microsoft.com/office/drawing/2014/main" id="{C0303D68-737D-3CAC-F502-67A8065882C4}"/>
                </a:ext>
              </a:extLst>
            </xdr:cNvPr>
            <xdr:cNvCxnSpPr/>
          </xdr:nvCxnSpPr>
          <xdr:spPr>
            <a:xfrm flipV="1">
              <a:off x="3105086" y="3899006"/>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9" name="TextBox 18">
              <a:extLst>
                <a:ext uri="{FF2B5EF4-FFF2-40B4-BE49-F238E27FC236}">
                  <a16:creationId xmlns:a16="http://schemas.microsoft.com/office/drawing/2014/main" id="{F7C00C83-1C15-E30A-6671-73B2B5B13880}"/>
                </a:ext>
              </a:extLst>
            </xdr:cNvPr>
            <xdr:cNvSpPr txBox="1"/>
          </xdr:nvSpPr>
          <xdr:spPr>
            <a:xfrm>
              <a:off x="10820848" y="3487285"/>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$26.19</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678122A-D32A-41F2-9B54-BD390739D0E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70B339F4-9647-4569-9F66-F1F193F616DF}"/>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FE7C7382-9378-376E-F052-5F7F2F8A9345}"/>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E466EEA7-F964-FA4C-E3AB-CF3C2484537C}"/>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9a, 2022</a:t>
            </a:r>
          </a:p>
        </xdr:txBody>
      </xdr:sp>
    </xdr:grpSp>
    <xdr:clientData/>
  </xdr:twoCellAnchor>
  <xdr:twoCellAnchor>
    <xdr:from>
      <xdr:col>4</xdr:col>
      <xdr:colOff>323850</xdr:colOff>
      <xdr:row>13</xdr:row>
      <xdr:rowOff>51443</xdr:rowOff>
    </xdr:from>
    <xdr:to>
      <xdr:col>6</xdr:col>
      <xdr:colOff>637698</xdr:colOff>
      <xdr:row>24</xdr:row>
      <xdr:rowOff>34775</xdr:rowOff>
    </xdr:to>
    <xdr:grpSp>
      <xdr:nvGrpSpPr>
        <xdr:cNvPr id="6" name="Group 5">
          <a:extLst>
            <a:ext uri="{FF2B5EF4-FFF2-40B4-BE49-F238E27FC236}">
              <a16:creationId xmlns:a16="http://schemas.microsoft.com/office/drawing/2014/main" id="{E3F633DE-B666-4519-B7AA-26820E8DE558}"/>
            </a:ext>
          </a:extLst>
        </xdr:cNvPr>
        <xdr:cNvGrpSpPr/>
      </xdr:nvGrpSpPr>
      <xdr:grpSpPr>
        <a:xfrm>
          <a:off x="3790950" y="2718443"/>
          <a:ext cx="2914173" cy="2078832"/>
          <a:chOff x="3943350" y="4299090"/>
          <a:chExt cx="2914173" cy="2073612"/>
        </a:xfrm>
        <a:solidFill>
          <a:schemeClr val="bg1"/>
        </a:solidFill>
      </xdr:grpSpPr>
      <xdr:graphicFrame macro="">
        <xdr:nvGraphicFramePr>
          <xdr:cNvPr id="7" name="Chart 6">
            <a:extLst>
              <a:ext uri="{FF2B5EF4-FFF2-40B4-BE49-F238E27FC236}">
                <a16:creationId xmlns:a16="http://schemas.microsoft.com/office/drawing/2014/main" id="{E07E1D2F-ECBD-1AF2-18E1-FE0D42913B87}"/>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BC0BD84A-1221-1D04-4B46-462BA2E0E670}"/>
              </a:ext>
            </a:extLst>
          </xdr:cNvPr>
          <xdr:cNvSpPr txBox="1"/>
        </xdr:nvSpPr>
        <xdr:spPr>
          <a:xfrm>
            <a:off x="3943350" y="429909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9a,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AECB8711-BD0A-416D-B170-CA12D675F06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536A0E7-26AA-E058-D85F-56EDF34F1000}"/>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E57A241B-ED26-4166-282A-E75A3F335AD9}"/>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9a, 2022</a:t>
            </a:r>
          </a:p>
        </xdr:txBody>
      </xdr:sp>
    </xdr:grpSp>
    <xdr:clientData/>
  </xdr:twoCellAnchor>
  <xdr:twoCellAnchor>
    <xdr:from>
      <xdr:col>12</xdr:col>
      <xdr:colOff>27940</xdr:colOff>
      <xdr:row>8</xdr:row>
      <xdr:rowOff>38100</xdr:rowOff>
    </xdr:from>
    <xdr:to>
      <xdr:col>15</xdr:col>
      <xdr:colOff>114300</xdr:colOff>
      <xdr:row>16</xdr:row>
      <xdr:rowOff>106045</xdr:rowOff>
    </xdr:to>
    <xdr:grpSp>
      <xdr:nvGrpSpPr>
        <xdr:cNvPr id="12" name="Group 11">
          <a:extLst>
            <a:ext uri="{FF2B5EF4-FFF2-40B4-BE49-F238E27FC236}">
              <a16:creationId xmlns:a16="http://schemas.microsoft.com/office/drawing/2014/main" id="{74538F82-00D0-4ECB-A946-C7E93AFE5E64}"/>
            </a:ext>
          </a:extLst>
        </xdr:cNvPr>
        <xdr:cNvGrpSpPr/>
      </xdr:nvGrpSpPr>
      <xdr:grpSpPr>
        <a:xfrm>
          <a:off x="11305540" y="1752600"/>
          <a:ext cx="2048510" cy="1591945"/>
          <a:chOff x="11629390" y="3400425"/>
          <a:chExt cx="2048510" cy="1591945"/>
        </a:xfrm>
        <a:solidFill>
          <a:schemeClr val="bg1"/>
        </a:solidFill>
      </xdr:grpSpPr>
      <xdr:sp macro="" textlink="">
        <xdr:nvSpPr>
          <xdr:cNvPr id="13" name="Text Box 86" descr="P306TB307bA#y1">
            <a:extLst>
              <a:ext uri="{FF2B5EF4-FFF2-40B4-BE49-F238E27FC236}">
                <a16:creationId xmlns:a16="http://schemas.microsoft.com/office/drawing/2014/main" id="{CF0E0C0C-DC54-B156-4835-4287E78DCFD0}"/>
              </a:ext>
            </a:extLst>
          </xdr:cNvPr>
          <xdr:cNvSpPr txBox="1">
            <a:spLocks noChangeArrowheads="1"/>
          </xdr:cNvSpPr>
        </xdr:nvSpPr>
        <xdr:spPr bwMode="auto">
          <a:xfrm>
            <a:off x="11629390" y="3400425"/>
            <a:ext cx="204851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9a,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EF392E85-E222-4A45-0A07-AE7B577235FF}"/>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88F701AF-EC8B-5CB4-BD6A-5038BA29CC1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91.7%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C1122A49-7DC4-2688-0554-8E9A24B0F791}"/>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43AFDF52-672D-6FE1-82C2-BDA3857F90FF}"/>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8.3%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765C70BF-CAA7-372E-89E0-86EADAF8F0B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AAC06393-72B1-7C0A-E7E0-B849F31A0C8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0EDF0F50-CE2F-4344-8E06-A86079757753}"/>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CD150003-80A2-42CD-9A78-4B51EDEC1FA9}"/>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9CB10E1-695D-4413-A079-05B27093EE44}"/>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7390CAA-265B-4004-9FAB-0FF0D62E2077}"/>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983FB3B-04D7-4293-AD24-54A8D0800DA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AAFDFDCB-F5EC-4A6E-BE40-2003023715C1}"/>
            </a:ext>
          </a:extLst>
        </xdr:cNvPr>
        <xdr:cNvGrpSpPr/>
      </xdr:nvGrpSpPr>
      <xdr:grpSpPr>
        <a:xfrm>
          <a:off x="7305672" y="390525"/>
          <a:ext cx="3752850" cy="3009900"/>
          <a:chOff x="5307668" y="638294"/>
          <a:chExt cx="3076933" cy="3019306"/>
        </a:xfrm>
      </xdr:grpSpPr>
      <xdr:graphicFrame macro="">
        <xdr:nvGraphicFramePr>
          <xdr:cNvPr id="4" name="Chart 3">
            <a:extLst>
              <a:ext uri="{FF2B5EF4-FFF2-40B4-BE49-F238E27FC236}">
                <a16:creationId xmlns:a16="http://schemas.microsoft.com/office/drawing/2014/main" id="{DB18A9A6-E47C-6ACE-EF62-EBA31C5B36E2}"/>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DB01952-0CE0-6A17-709E-A61B13184FF4}"/>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Assistant Teacher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6" name="TextBox 15">
          <a:extLst>
            <a:ext uri="{FF2B5EF4-FFF2-40B4-BE49-F238E27FC236}">
              <a16:creationId xmlns:a16="http://schemas.microsoft.com/office/drawing/2014/main" id="{BD3F40F4-CC5A-49B0-9499-2E6A77AD4E0F}"/>
            </a:ext>
          </a:extLst>
        </xdr:cNvPr>
        <xdr:cNvSpPr txBox="1"/>
      </xdr:nvSpPr>
      <xdr:spPr>
        <a:xfrm>
          <a:off x="2581274" y="122396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17" name="Group 16">
          <a:extLst>
            <a:ext uri="{FF2B5EF4-FFF2-40B4-BE49-F238E27FC236}">
              <a16:creationId xmlns:a16="http://schemas.microsoft.com/office/drawing/2014/main" id="{AAB5E245-4654-B4CC-051C-1F77FDEFF88F}"/>
            </a:ext>
          </a:extLst>
        </xdr:cNvPr>
        <xdr:cNvGrpSpPr/>
      </xdr:nvGrpSpPr>
      <xdr:grpSpPr>
        <a:xfrm>
          <a:off x="11077575" y="519112"/>
          <a:ext cx="6841039" cy="2743200"/>
          <a:chOff x="11340465" y="496252"/>
          <a:chExt cx="10207188" cy="2953703"/>
        </a:xfrm>
      </xdr:grpSpPr>
      <xdr:grpSp>
        <xdr:nvGrpSpPr>
          <xdr:cNvPr id="6" name="Group 5">
            <a:extLst>
              <a:ext uri="{FF2B5EF4-FFF2-40B4-BE49-F238E27FC236}">
                <a16:creationId xmlns:a16="http://schemas.microsoft.com/office/drawing/2014/main" id="{991C6AFD-AC85-4ACC-A4A7-A98ED93014B9}"/>
              </a:ext>
            </a:extLst>
          </xdr:cNvPr>
          <xdr:cNvGrpSpPr/>
        </xdr:nvGrpSpPr>
        <xdr:grpSpPr>
          <a:xfrm>
            <a:off x="11340465" y="496252"/>
            <a:ext cx="10207188" cy="2953703"/>
            <a:chOff x="11182350" y="500062"/>
            <a:chExt cx="10600408" cy="3252788"/>
          </a:xfrm>
        </xdr:grpSpPr>
        <xdr:grpSp>
          <xdr:nvGrpSpPr>
            <xdr:cNvPr id="7" name="Group 6">
              <a:extLst>
                <a:ext uri="{FF2B5EF4-FFF2-40B4-BE49-F238E27FC236}">
                  <a16:creationId xmlns:a16="http://schemas.microsoft.com/office/drawing/2014/main" id="{51E1FBD8-3A35-39DA-7A56-5800D4BC707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0" name="Chart 9">
                <a:extLst>
                  <a:ext uri="{FF2B5EF4-FFF2-40B4-BE49-F238E27FC236}">
                    <a16:creationId xmlns:a16="http://schemas.microsoft.com/office/drawing/2014/main" id="{398833E9-6991-B5F4-E6E3-781593D222F1}"/>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742477FA-6E28-0B5F-BC59-64F30B32B613}"/>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9a, 2022</a:t>
                </a:r>
              </a:p>
            </xdr:txBody>
          </xdr:sp>
          <xdr:cxnSp macro="">
            <xdr:nvCxnSpPr>
              <xdr:cNvPr id="12" name="Straight Connector 11">
                <a:extLst>
                  <a:ext uri="{FF2B5EF4-FFF2-40B4-BE49-F238E27FC236}">
                    <a16:creationId xmlns:a16="http://schemas.microsoft.com/office/drawing/2014/main" id="{FA28C2A9-3AA4-6E59-4C41-C8B2197B4FFA}"/>
                  </a:ext>
                </a:extLst>
              </xdr:cNvPr>
              <xdr:cNvCxnSpPr/>
            </xdr:nvCxnSpPr>
            <xdr:spPr>
              <a:xfrm>
                <a:off x="8981521" y="2486544"/>
                <a:ext cx="8613539"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7187480-AE01-DFA7-D8CC-7034DBD9D492}"/>
                  </a:ext>
                </a:extLst>
              </xdr:cNvPr>
              <xdr:cNvSpPr txBox="1"/>
            </xdr:nvSpPr>
            <xdr:spPr>
              <a:xfrm>
                <a:off x="16199078" y="2467157"/>
                <a:ext cx="2832078"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$13.94</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Assistant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68318B91-4759-F152-0446-17340E624079}"/>
                </a:ext>
              </a:extLst>
            </xdr:cNvPr>
            <xdr:cNvCxnSpPr/>
          </xdr:nvCxnSpPr>
          <xdr:spPr>
            <a:xfrm>
              <a:off x="11700021" y="2287492"/>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75771D49-3777-FE90-91AB-9468D7A5266E}"/>
                </a:ext>
              </a:extLst>
            </xdr:cNvPr>
            <xdr:cNvSpPr txBox="1"/>
          </xdr:nvSpPr>
          <xdr:spPr>
            <a:xfrm>
              <a:off x="18953353" y="2041062"/>
              <a:ext cx="2826698"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$17.42</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Assistant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4" name="Straight Connector 13">
            <a:extLst>
              <a:ext uri="{FF2B5EF4-FFF2-40B4-BE49-F238E27FC236}">
                <a16:creationId xmlns:a16="http://schemas.microsoft.com/office/drawing/2014/main" id="{DD4132B3-C349-4914-93B2-1971597649B7}"/>
              </a:ext>
            </a:extLst>
          </xdr:cNvPr>
          <xdr:cNvCxnSpPr/>
        </xdr:nvCxnSpPr>
        <xdr:spPr>
          <a:xfrm>
            <a:off x="11889106" y="1916892"/>
            <a:ext cx="8278269" cy="1101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5" name="TextBox 14">
            <a:extLst>
              <a:ext uri="{FF2B5EF4-FFF2-40B4-BE49-F238E27FC236}">
                <a16:creationId xmlns:a16="http://schemas.microsoft.com/office/drawing/2014/main" id="{EDC8A20F-4896-43C0-94D9-154980FE5D10}"/>
              </a:ext>
            </a:extLst>
          </xdr:cNvPr>
          <xdr:cNvSpPr txBox="1"/>
        </xdr:nvSpPr>
        <xdr:spPr>
          <a:xfrm>
            <a:off x="18809987" y="1414157"/>
            <a:ext cx="2720116"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$19.16</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Assistant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160176</xdr:colOff>
      <xdr:row>25</xdr:row>
      <xdr:rowOff>181991</xdr:rowOff>
    </xdr:from>
    <xdr:to>
      <xdr:col>28</xdr:col>
      <xdr:colOff>226851</xdr:colOff>
      <xdr:row>36</xdr:row>
      <xdr:rowOff>76978</xdr:rowOff>
    </xdr:to>
    <xdr:grpSp>
      <xdr:nvGrpSpPr>
        <xdr:cNvPr id="18" name="Group 17">
          <a:extLst>
            <a:ext uri="{FF2B5EF4-FFF2-40B4-BE49-F238E27FC236}">
              <a16:creationId xmlns:a16="http://schemas.microsoft.com/office/drawing/2014/main" id="{7F0F2CDA-E046-4D48-9BD8-5737BBEAE010}"/>
            </a:ext>
          </a:extLst>
        </xdr:cNvPr>
        <xdr:cNvGrpSpPr/>
      </xdr:nvGrpSpPr>
      <xdr:grpSpPr>
        <a:xfrm>
          <a:off x="16219326" y="5430266"/>
          <a:ext cx="2924175" cy="2028587"/>
          <a:chOff x="0" y="31080"/>
          <a:chExt cx="2286000" cy="2207295"/>
        </a:xfrm>
      </xdr:grpSpPr>
      <xdr:graphicFrame macro="">
        <xdr:nvGraphicFramePr>
          <xdr:cNvPr id="19" name="Chart 18">
            <a:extLst>
              <a:ext uri="{FF2B5EF4-FFF2-40B4-BE49-F238E27FC236}">
                <a16:creationId xmlns:a16="http://schemas.microsoft.com/office/drawing/2014/main" id="{792A57A7-7746-00C6-5042-A33191CB86F0}"/>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FE2F4733-1F6B-F8DF-4B4D-AEC0EA42196D}"/>
              </a:ext>
            </a:extLst>
          </xdr:cNvPr>
          <xdr:cNvSpPr txBox="1"/>
        </xdr:nvSpPr>
        <xdr:spPr>
          <a:xfrm>
            <a:off x="49362" y="31080"/>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9a</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72075BB-BF45-4BF3-85BA-2BC5BE72E67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24</xdr:row>
      <xdr:rowOff>190499</xdr:rowOff>
    </xdr:to>
    <xdr:graphicFrame macro="">
      <xdr:nvGraphicFramePr>
        <xdr:cNvPr id="3" name="Chart 2">
          <a:extLst>
            <a:ext uri="{FF2B5EF4-FFF2-40B4-BE49-F238E27FC236}">
              <a16:creationId xmlns:a16="http://schemas.microsoft.com/office/drawing/2014/main" id="{30AF3EF3-1EEF-4A7F-9388-B867E57DB8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4619F929-CA05-43B7-BAB1-DA847B1CD67E}"/>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22860</xdr:rowOff>
    </xdr:from>
    <xdr:to>
      <xdr:col>34</xdr:col>
      <xdr:colOff>1419225</xdr:colOff>
      <xdr:row>48</xdr:row>
      <xdr:rowOff>74295</xdr:rowOff>
    </xdr:to>
    <xdr:graphicFrame macro="">
      <xdr:nvGraphicFramePr>
        <xdr:cNvPr id="5" name="Chart 4">
          <a:extLst>
            <a:ext uri="{FF2B5EF4-FFF2-40B4-BE49-F238E27FC236}">
              <a16:creationId xmlns:a16="http://schemas.microsoft.com/office/drawing/2014/main" id="{DE574CD3-7B2E-4815-A07D-5B5DF55DEE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1D220DA-ABFE-4CF5-B55B-43897C2C277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D7A5318E-02CA-4ECC-BB75-26F522384636}"/>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19E2FDE0-1405-490D-5F92-81B1F99EA292}"/>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CD9A6CE3-C979-F769-9FAA-8B901EF514E4}"/>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3285E767-8785-31EE-8E82-F99D1A329B7C}"/>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6BDD5B7D-95E0-89D2-EFA2-1B38905B4B2A}"/>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8AB369EE-74D8-A2BC-DE9B-1F1D05729F14}"/>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B45EFF78-7498-9DA4-C7BE-0908F8D502F8}"/>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B205FF0F-B5D8-694C-FF50-7FDA8FE70AA3}"/>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Assistant Teacher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F28C8D7E-0D15-47E9-B809-036277C68383}"/>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3906</xdr:rowOff>
    </xdr:from>
    <xdr:to>
      <xdr:col>0</xdr:col>
      <xdr:colOff>1428750</xdr:colOff>
      <xdr:row>1</xdr:row>
      <xdr:rowOff>9525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0E8231D-5EBA-4A43-BCF6-D5E261720F32}"/>
            </a:ext>
          </a:extLst>
        </xdr:cNvPr>
        <xdr:cNvSpPr/>
      </xdr:nvSpPr>
      <xdr:spPr>
        <a:xfrm>
          <a:off x="0" y="3906"/>
          <a:ext cx="1428750" cy="300894"/>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22</xdr:row>
      <xdr:rowOff>9160</xdr:rowOff>
    </xdr:from>
    <xdr:to>
      <xdr:col>7</xdr:col>
      <xdr:colOff>600075</xdr:colOff>
      <xdr:row>25</xdr:row>
      <xdr:rowOff>174015</xdr:rowOff>
    </xdr:to>
    <xdr:sp macro="" textlink="">
      <xdr:nvSpPr>
        <xdr:cNvPr id="3" name="TextBox 2">
          <a:extLst>
            <a:ext uri="{FF2B5EF4-FFF2-40B4-BE49-F238E27FC236}">
              <a16:creationId xmlns:a16="http://schemas.microsoft.com/office/drawing/2014/main" id="{943E9AF7-8F68-411D-AEF6-8186DD7ECC60}"/>
            </a:ext>
          </a:extLst>
        </xdr:cNvPr>
        <xdr:cNvSpPr txBox="1"/>
      </xdr:nvSpPr>
      <xdr:spPr>
        <a:xfrm>
          <a:off x="544187" y="6971935"/>
          <a:ext cx="7113913" cy="707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indent="-171450">
            <a:buFont typeface="Arial" panose="020B0604020202020204" pitchFamily="34" charset="0"/>
            <a:buChar cha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E0D91D7-E620-40A7-BCF4-7DF9B19738E0}"/>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354488</xdr:colOff>
      <xdr:row>18</xdr:row>
      <xdr:rowOff>19049</xdr:rowOff>
    </xdr:from>
    <xdr:to>
      <xdr:col>15</xdr:col>
      <xdr:colOff>74295</xdr:colOff>
      <xdr:row>40</xdr:row>
      <xdr:rowOff>85724</xdr:rowOff>
    </xdr:to>
    <xdr:grpSp>
      <xdr:nvGrpSpPr>
        <xdr:cNvPr id="4" name="Group 3">
          <a:extLst>
            <a:ext uri="{FF2B5EF4-FFF2-40B4-BE49-F238E27FC236}">
              <a16:creationId xmlns:a16="http://schemas.microsoft.com/office/drawing/2014/main" id="{F0308815-120A-4035-A4DB-308439CADCDD}"/>
            </a:ext>
          </a:extLst>
        </xdr:cNvPr>
        <xdr:cNvGrpSpPr/>
      </xdr:nvGrpSpPr>
      <xdr:grpSpPr>
        <a:xfrm>
          <a:off x="3211988" y="3714749"/>
          <a:ext cx="10721182" cy="4257675"/>
          <a:chOff x="3432968" y="3571874"/>
          <a:chExt cx="9730582" cy="4048125"/>
        </a:xfrm>
      </xdr:grpSpPr>
      <xdr:graphicFrame macro="">
        <xdr:nvGraphicFramePr>
          <xdr:cNvPr id="5" name="Chart 4">
            <a:extLst>
              <a:ext uri="{FF2B5EF4-FFF2-40B4-BE49-F238E27FC236}">
                <a16:creationId xmlns:a16="http://schemas.microsoft.com/office/drawing/2014/main" id="{EC316930-E38B-B9C6-3F85-7986D49CFA6A}"/>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29638DA-0517-8B2F-75F6-A296D7B39F4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9a</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1A71DBC7-EA67-4CF2-ADC8-FF04C55F1164}"/>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187233</xdr:colOff>
      <xdr:row>2</xdr:row>
      <xdr:rowOff>66675</xdr:rowOff>
    </xdr:from>
    <xdr:to>
      <xdr:col>12</xdr:col>
      <xdr:colOff>365488</xdr:colOff>
      <xdr:row>17</xdr:row>
      <xdr:rowOff>38426</xdr:rowOff>
    </xdr:to>
    <xdr:grpSp>
      <xdr:nvGrpSpPr>
        <xdr:cNvPr id="10" name="Group 9">
          <a:extLst>
            <a:ext uri="{FF2B5EF4-FFF2-40B4-BE49-F238E27FC236}">
              <a16:creationId xmlns:a16="http://schemas.microsoft.com/office/drawing/2014/main" id="{3302953A-B5E9-36D3-46AC-F51E0677F84D}"/>
            </a:ext>
          </a:extLst>
        </xdr:cNvPr>
        <xdr:cNvGrpSpPr/>
      </xdr:nvGrpSpPr>
      <xdr:grpSpPr>
        <a:xfrm>
          <a:off x="9969408" y="542925"/>
          <a:ext cx="2645230" cy="3000701"/>
          <a:chOff x="9670323" y="502920"/>
          <a:chExt cx="2723335" cy="2775911"/>
        </a:xfrm>
      </xdr:grpSpPr>
      <xdr:graphicFrame macro="">
        <xdr:nvGraphicFramePr>
          <xdr:cNvPr id="3" name="Chart 2">
            <a:extLst>
              <a:ext uri="{FF2B5EF4-FFF2-40B4-BE49-F238E27FC236}">
                <a16:creationId xmlns:a16="http://schemas.microsoft.com/office/drawing/2014/main" id="{FE930F70-6396-4FC9-9A66-F3C838D76812}"/>
              </a:ext>
            </a:extLst>
          </xdr:cNvPr>
          <xdr:cNvGraphicFramePr>
            <a:graphicFrameLocks/>
          </xdr:cNvGraphicFramePr>
        </xdr:nvGraphicFramePr>
        <xdr:xfrm>
          <a:off x="9670323" y="8602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E5A99C04-9C1D-4F0F-A91A-AF16BEA5FAA1}"/>
              </a:ext>
            </a:extLst>
          </xdr:cNvPr>
          <xdr:cNvSpPr txBox="1"/>
        </xdr:nvSpPr>
        <xdr:spPr>
          <a:xfrm>
            <a:off x="9743190" y="50292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9a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828675</xdr:colOff>
      <xdr:row>0</xdr:row>
      <xdr:rowOff>276225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C082CC0-8D7A-484B-BFBD-B3CB4838C31A}"/>
            </a:ext>
          </a:extLst>
        </xdr:cNvPr>
        <xdr:cNvSpPr/>
      </xdr:nvSpPr>
      <xdr:spPr>
        <a:xfrm>
          <a:off x="1" y="22225"/>
          <a:ext cx="1466849" cy="254000"/>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1</xdr:col>
      <xdr:colOff>76200</xdr:colOff>
      <xdr:row>4</xdr:row>
      <xdr:rowOff>47625</xdr:rowOff>
    </xdr:from>
    <xdr:to>
      <xdr:col>9</xdr:col>
      <xdr:colOff>409575</xdr:colOff>
      <xdr:row>7</xdr:row>
      <xdr:rowOff>47624</xdr:rowOff>
    </xdr:to>
    <xdr:sp macro="" textlink="">
      <xdr:nvSpPr>
        <xdr:cNvPr id="5" name="TextBox 4">
          <a:extLst>
            <a:ext uri="{FF2B5EF4-FFF2-40B4-BE49-F238E27FC236}">
              <a16:creationId xmlns:a16="http://schemas.microsoft.com/office/drawing/2014/main" id="{9A541AAD-AFDB-474A-9AA1-5266A3F4ABBE}"/>
            </a:ext>
          </a:extLst>
        </xdr:cNvPr>
        <xdr:cNvSpPr txBox="1"/>
      </xdr:nvSpPr>
      <xdr:spPr>
        <a:xfrm>
          <a:off x="714375" y="885825"/>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9a, because there are too few Assistant Teacher jobs in the area. </a:t>
          </a:r>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309DC2B-F339-4DB4-A00A-B98EE3DCF869}"/>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9</xdr:row>
      <xdr:rowOff>32384</xdr:rowOff>
    </xdr:from>
    <xdr:to>
      <xdr:col>14</xdr:col>
      <xdr:colOff>0</xdr:colOff>
      <xdr:row>13</xdr:row>
      <xdr:rowOff>15240</xdr:rowOff>
    </xdr:to>
    <xdr:sp macro="" textlink="">
      <xdr:nvSpPr>
        <xdr:cNvPr id="4" name="TextBox 3">
          <a:extLst>
            <a:ext uri="{FF2B5EF4-FFF2-40B4-BE49-F238E27FC236}">
              <a16:creationId xmlns:a16="http://schemas.microsoft.com/office/drawing/2014/main" id="{71DF5F46-FC0A-4BAE-83BA-59133CEFB983}"/>
            </a:ext>
          </a:extLst>
        </xdr:cNvPr>
        <xdr:cNvSpPr txBox="1"/>
      </xdr:nvSpPr>
      <xdr:spPr>
        <a:xfrm>
          <a:off x="0" y="1868804"/>
          <a:ext cx="10683240" cy="6838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180975</xdr:rowOff>
    </xdr:from>
    <xdr:to>
      <xdr:col>18</xdr:col>
      <xdr:colOff>600075</xdr:colOff>
      <xdr:row>26</xdr:row>
      <xdr:rowOff>104775</xdr:rowOff>
    </xdr:to>
    <xdr:sp macro="" textlink="">
      <xdr:nvSpPr>
        <xdr:cNvPr id="5" name="TextBox 4">
          <a:extLst>
            <a:ext uri="{FF2B5EF4-FFF2-40B4-BE49-F238E27FC236}">
              <a16:creationId xmlns:a16="http://schemas.microsoft.com/office/drawing/2014/main" id="{B3148A97-0CA2-47C2-BFA9-647EE89B28A1}"/>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C6145438-BBE9-4A50-B000-A74DCA6147F9}"/>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352424</xdr:colOff>
      <xdr:row>0</xdr:row>
      <xdr:rowOff>177165</xdr:rowOff>
    </xdr:from>
    <xdr:to>
      <xdr:col>33</xdr:col>
      <xdr:colOff>9524</xdr:colOff>
      <xdr:row>25</xdr:row>
      <xdr:rowOff>123825</xdr:rowOff>
    </xdr:to>
    <xdr:grpSp>
      <xdr:nvGrpSpPr>
        <xdr:cNvPr id="7" name="Group 6">
          <a:extLst>
            <a:ext uri="{FF2B5EF4-FFF2-40B4-BE49-F238E27FC236}">
              <a16:creationId xmlns:a16="http://schemas.microsoft.com/office/drawing/2014/main" id="{B78BB5D3-1F60-44C0-B82C-086518D504FA}"/>
            </a:ext>
          </a:extLst>
        </xdr:cNvPr>
        <xdr:cNvGrpSpPr/>
      </xdr:nvGrpSpPr>
      <xdr:grpSpPr>
        <a:xfrm>
          <a:off x="13744574" y="177165"/>
          <a:ext cx="9848850" cy="4947285"/>
          <a:chOff x="2571749" y="704319"/>
          <a:chExt cx="9782814" cy="4371975"/>
        </a:xfrm>
      </xdr:grpSpPr>
      <xdr:graphicFrame macro="">
        <xdr:nvGraphicFramePr>
          <xdr:cNvPr id="8" name="Chart 7">
            <a:extLst>
              <a:ext uri="{FF2B5EF4-FFF2-40B4-BE49-F238E27FC236}">
                <a16:creationId xmlns:a16="http://schemas.microsoft.com/office/drawing/2014/main" id="{03CB6A58-65ED-F02E-9845-4BA6997E3761}"/>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5366AB34-56E5-CBFB-FB40-E01C82CE8EA2}"/>
              </a:ext>
            </a:extLst>
          </xdr:cNvPr>
          <xdr:cNvGrpSpPr/>
        </xdr:nvGrpSpPr>
        <xdr:grpSpPr>
          <a:xfrm>
            <a:off x="3095625" y="2842279"/>
            <a:ext cx="9258938" cy="680630"/>
            <a:chOff x="3095625" y="2842279"/>
            <a:chExt cx="9258938" cy="680630"/>
          </a:xfrm>
        </xdr:grpSpPr>
        <xdr:cxnSp macro="">
          <xdr:nvCxnSpPr>
            <xdr:cNvPr id="10" name="Straight Connector 9">
              <a:extLst>
                <a:ext uri="{FF2B5EF4-FFF2-40B4-BE49-F238E27FC236}">
                  <a16:creationId xmlns:a16="http://schemas.microsoft.com/office/drawing/2014/main" id="{B481B64B-F555-F8A2-8AE5-7FB836BD1900}"/>
                </a:ext>
              </a:extLst>
            </xdr:cNvPr>
            <xdr:cNvCxnSpPr/>
          </xdr:nvCxnSpPr>
          <xdr:spPr>
            <a:xfrm flipV="1">
              <a:off x="3095625" y="3111096"/>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408DA0AF-AE17-3901-969B-596F31562727}"/>
                </a:ext>
              </a:extLst>
            </xdr:cNvPr>
            <xdr:cNvSpPr txBox="1"/>
          </xdr:nvSpPr>
          <xdr:spPr>
            <a:xfrm>
              <a:off x="10792464" y="2842279"/>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$26.19</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97D7B8E2-4DE3-4A33-8922-82EC85C1CEA1}"/>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352425</xdr:colOff>
      <xdr:row>25</xdr:row>
      <xdr:rowOff>171450</xdr:rowOff>
    </xdr:from>
    <xdr:to>
      <xdr:col>33</xdr:col>
      <xdr:colOff>38100</xdr:colOff>
      <xdr:row>52</xdr:row>
      <xdr:rowOff>133350</xdr:rowOff>
    </xdr:to>
    <xdr:grpSp>
      <xdr:nvGrpSpPr>
        <xdr:cNvPr id="13" name="Group 12">
          <a:extLst>
            <a:ext uri="{FF2B5EF4-FFF2-40B4-BE49-F238E27FC236}">
              <a16:creationId xmlns:a16="http://schemas.microsoft.com/office/drawing/2014/main" id="{33E2A076-88D3-41B0-AF24-80157A158B32}"/>
            </a:ext>
          </a:extLst>
        </xdr:cNvPr>
        <xdr:cNvGrpSpPr/>
      </xdr:nvGrpSpPr>
      <xdr:grpSpPr>
        <a:xfrm>
          <a:off x="13744575" y="5172075"/>
          <a:ext cx="9877425" cy="4933950"/>
          <a:chOff x="2571749" y="704319"/>
          <a:chExt cx="9811134" cy="4371975"/>
        </a:xfrm>
      </xdr:grpSpPr>
      <xdr:graphicFrame macro="">
        <xdr:nvGraphicFramePr>
          <xdr:cNvPr id="14" name="Chart 13">
            <a:extLst>
              <a:ext uri="{FF2B5EF4-FFF2-40B4-BE49-F238E27FC236}">
                <a16:creationId xmlns:a16="http://schemas.microsoft.com/office/drawing/2014/main" id="{A8883C53-5C74-D245-BAE2-5CED6D56C0EF}"/>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AA0F1FC6-C2CB-C061-301F-943A5CA486EE}"/>
              </a:ext>
            </a:extLst>
          </xdr:cNvPr>
          <xdr:cNvGrpSpPr/>
        </xdr:nvGrpSpPr>
        <xdr:grpSpPr>
          <a:xfrm>
            <a:off x="3095625" y="2325772"/>
            <a:ext cx="9287258" cy="680630"/>
            <a:chOff x="3095625" y="2325772"/>
            <a:chExt cx="9287258" cy="680630"/>
          </a:xfrm>
        </xdr:grpSpPr>
        <xdr:cxnSp macro="">
          <xdr:nvCxnSpPr>
            <xdr:cNvPr id="16" name="Straight Connector 15">
              <a:extLst>
                <a:ext uri="{FF2B5EF4-FFF2-40B4-BE49-F238E27FC236}">
                  <a16:creationId xmlns:a16="http://schemas.microsoft.com/office/drawing/2014/main" id="{F0BB502B-0E04-D359-2384-6CE2F869E93B}"/>
                </a:ext>
              </a:extLst>
            </xdr:cNvPr>
            <xdr:cNvCxnSpPr/>
          </xdr:nvCxnSpPr>
          <xdr:spPr>
            <a:xfrm flipV="1">
              <a:off x="3095625" y="2545567"/>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970C5520-6B57-B6FB-78B0-D4AA41A27940}"/>
                </a:ext>
              </a:extLst>
            </xdr:cNvPr>
            <xdr:cNvSpPr txBox="1"/>
          </xdr:nvSpPr>
          <xdr:spPr>
            <a:xfrm>
              <a:off x="10820784" y="2325772"/>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$26.19</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5372E81-4392-4DEC-9309-488892326ED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947A29-5C70-49E0-9E08-D0463FDDCE46}"/>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76559B5B-7C2C-3EBC-8667-7BB95AD4842E}"/>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7FA5639-60FB-6C86-3792-B8D7D86E0B4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9a,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79CABEEB-1614-4FA7-A43D-942785598707}"/>
            </a:ext>
          </a:extLst>
        </xdr:cNvPr>
        <xdr:cNvGrpSpPr/>
      </xdr:nvGrpSpPr>
      <xdr:grpSpPr>
        <a:xfrm>
          <a:off x="3790950" y="2741295"/>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1F3BDC14-C826-E2C7-D412-8E2D81C926FB}"/>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82D0923B-4E70-3046-3C83-D3214A0C158D}"/>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9a,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65353ED1-8D22-49C3-8F1A-0417CF4D0B7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259A4473-08FC-68DF-AEE2-4F9849AF7C93}"/>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C08A37A2-4BD8-5841-08EE-C4C2D707D441}"/>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9a,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10A5ADE1-E5C3-43A9-96BD-72D5A0F6312D}"/>
            </a:ext>
          </a:extLst>
        </xdr:cNvPr>
        <xdr:cNvGrpSpPr/>
      </xdr:nvGrpSpPr>
      <xdr:grpSpPr>
        <a:xfrm>
          <a:off x="11305540" y="1752600"/>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2F49769D-6CE4-9DDC-7102-9E5C8649EAA4}"/>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9a,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A54A192F-B97C-60FC-8C36-BAA39A6A2314}"/>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386EED0E-7D47-6720-38E0-40313DEA6773}"/>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94.7%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8C30038B-88AE-BEFC-E648-5AE3324AC298}"/>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9B99EE0E-6398-1002-029E-5CCAF9BC0A0E}"/>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5.3%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3CC6F701-2581-7389-4C59-4E99EED24C8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574E699B-5F11-97B2-476E-ACC0E3548E7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E2DA0D9D-397D-4320-B473-A1153910C60E}"/>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4E88587A-4BBA-4D48-93B1-142B046F6BDB}"/>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0E7E9DAB-3973-46E6-B34F-D5D1884044C9}"/>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503720A-ACBB-45EC-879D-36923FAA130E}"/>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9EDC2BE-A8DD-45FD-9BE4-F72458D416B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57150</xdr:colOff>
      <xdr:row>1</xdr:row>
      <xdr:rowOff>57150</xdr:rowOff>
    </xdr:from>
    <xdr:to>
      <xdr:col>14</xdr:col>
      <xdr:colOff>66675</xdr:colOff>
      <xdr:row>15</xdr:row>
      <xdr:rowOff>85725</xdr:rowOff>
    </xdr:to>
    <xdr:grpSp>
      <xdr:nvGrpSpPr>
        <xdr:cNvPr id="3" name="Group 2">
          <a:extLst>
            <a:ext uri="{FF2B5EF4-FFF2-40B4-BE49-F238E27FC236}">
              <a16:creationId xmlns:a16="http://schemas.microsoft.com/office/drawing/2014/main" id="{71BB2FC2-4F63-40FB-9219-AE4CCF73698A}"/>
            </a:ext>
          </a:extLst>
        </xdr:cNvPr>
        <xdr:cNvGrpSpPr/>
      </xdr:nvGrpSpPr>
      <xdr:grpSpPr>
        <a:xfrm>
          <a:off x="7419975" y="352425"/>
          <a:ext cx="3581400" cy="3048000"/>
          <a:chOff x="5400675" y="600075"/>
          <a:chExt cx="2914173" cy="3057525"/>
        </a:xfrm>
      </xdr:grpSpPr>
      <xdr:graphicFrame macro="">
        <xdr:nvGraphicFramePr>
          <xdr:cNvPr id="4" name="Chart 3">
            <a:extLst>
              <a:ext uri="{FF2B5EF4-FFF2-40B4-BE49-F238E27FC236}">
                <a16:creationId xmlns:a16="http://schemas.microsoft.com/office/drawing/2014/main" id="{9F67C4B0-CAE1-932E-C304-B42A8A0990DD}"/>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B6C6D79-C8E4-916C-6E13-EC9056572132}"/>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Aide/Floater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4" name="TextBox 13">
          <a:extLst>
            <a:ext uri="{FF2B5EF4-FFF2-40B4-BE49-F238E27FC236}">
              <a16:creationId xmlns:a16="http://schemas.microsoft.com/office/drawing/2014/main" id="{71DC3EE6-C9E4-4031-8828-C65943C380AC}"/>
            </a:ext>
          </a:extLst>
        </xdr:cNvPr>
        <xdr:cNvSpPr txBox="1"/>
      </xdr:nvSpPr>
      <xdr:spPr>
        <a:xfrm>
          <a:off x="2581274" y="116681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85725</xdr:colOff>
      <xdr:row>2</xdr:row>
      <xdr:rowOff>23812</xdr:rowOff>
    </xdr:from>
    <xdr:to>
      <xdr:col>26</xdr:col>
      <xdr:colOff>476250</xdr:colOff>
      <xdr:row>14</xdr:row>
      <xdr:rowOff>128587</xdr:rowOff>
    </xdr:to>
    <xdr:grpSp>
      <xdr:nvGrpSpPr>
        <xdr:cNvPr id="19" name="Group 18">
          <a:extLst>
            <a:ext uri="{FF2B5EF4-FFF2-40B4-BE49-F238E27FC236}">
              <a16:creationId xmlns:a16="http://schemas.microsoft.com/office/drawing/2014/main" id="{2A4356C0-B784-66B7-F07E-73DC851B16B2}"/>
            </a:ext>
          </a:extLst>
        </xdr:cNvPr>
        <xdr:cNvGrpSpPr/>
      </xdr:nvGrpSpPr>
      <xdr:grpSpPr>
        <a:xfrm>
          <a:off x="11020425" y="509587"/>
          <a:ext cx="7658100" cy="2743200"/>
          <a:chOff x="11020425" y="509587"/>
          <a:chExt cx="7096125" cy="2743200"/>
        </a:xfrm>
      </xdr:grpSpPr>
      <xdr:grpSp>
        <xdr:nvGrpSpPr>
          <xdr:cNvPr id="6" name="Group 5">
            <a:extLst>
              <a:ext uri="{FF2B5EF4-FFF2-40B4-BE49-F238E27FC236}">
                <a16:creationId xmlns:a16="http://schemas.microsoft.com/office/drawing/2014/main" id="{AC9749B7-F649-453C-B35A-D08579FB9789}"/>
              </a:ext>
            </a:extLst>
          </xdr:cNvPr>
          <xdr:cNvGrpSpPr/>
        </xdr:nvGrpSpPr>
        <xdr:grpSpPr>
          <a:xfrm>
            <a:off x="11020425" y="509587"/>
            <a:ext cx="7096125" cy="2743200"/>
            <a:chOff x="11182350" y="500062"/>
            <a:chExt cx="11073693" cy="3252788"/>
          </a:xfrm>
        </xdr:grpSpPr>
        <xdr:grpSp>
          <xdr:nvGrpSpPr>
            <xdr:cNvPr id="7" name="Group 6">
              <a:extLst>
                <a:ext uri="{FF2B5EF4-FFF2-40B4-BE49-F238E27FC236}">
                  <a16:creationId xmlns:a16="http://schemas.microsoft.com/office/drawing/2014/main" id="{6B3EBF0C-CB2B-686A-655B-ACF059735BDD}"/>
                </a:ext>
              </a:extLst>
            </xdr:cNvPr>
            <xdr:cNvGrpSpPr/>
          </xdr:nvGrpSpPr>
          <xdr:grpSpPr>
            <a:xfrm>
              <a:off x="11182350" y="500062"/>
              <a:ext cx="11073693" cy="3252788"/>
              <a:chOff x="8410575" y="538162"/>
              <a:chExt cx="11094768" cy="2909888"/>
            </a:xfrm>
            <a:solidFill>
              <a:schemeClr val="bg1"/>
            </a:solidFill>
          </xdr:grpSpPr>
          <xdr:graphicFrame macro="">
            <xdr:nvGraphicFramePr>
              <xdr:cNvPr id="10" name="Chart 9">
                <a:extLst>
                  <a:ext uri="{FF2B5EF4-FFF2-40B4-BE49-F238E27FC236}">
                    <a16:creationId xmlns:a16="http://schemas.microsoft.com/office/drawing/2014/main" id="{ED6B106A-3CE0-8A49-B0E1-ADEB0AFE3776}"/>
                  </a:ext>
                </a:extLst>
              </xdr:cNvPr>
              <xdr:cNvGraphicFramePr/>
            </xdr:nvGraphicFramePr>
            <xdr:xfrm>
              <a:off x="8410575" y="538162"/>
              <a:ext cx="7677281"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9796908A-4677-EC70-23E5-B96BAFD0C8B9}"/>
                  </a:ext>
                </a:extLst>
              </xdr:cNvPr>
              <xdr:cNvSpPr txBox="1"/>
            </xdr:nvSpPr>
            <xdr:spPr>
              <a:xfrm>
                <a:off x="9848848" y="542924"/>
                <a:ext cx="7348186" cy="262988"/>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9a, 2022</a:t>
                </a:r>
              </a:p>
            </xdr:txBody>
          </xdr:sp>
          <xdr:cxnSp macro="">
            <xdr:nvCxnSpPr>
              <xdr:cNvPr id="12" name="Straight Connector 11">
                <a:extLst>
                  <a:ext uri="{FF2B5EF4-FFF2-40B4-BE49-F238E27FC236}">
                    <a16:creationId xmlns:a16="http://schemas.microsoft.com/office/drawing/2014/main" id="{2B92E9AB-12FE-8440-F573-DB237C51B090}"/>
                  </a:ext>
                </a:extLst>
              </xdr:cNvPr>
              <xdr:cNvCxnSpPr/>
            </xdr:nvCxnSpPr>
            <xdr:spPr>
              <a:xfrm>
                <a:off x="9130443" y="2617517"/>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6987792F-6AD9-16B3-D7BE-0C5528BADD6C}"/>
                  </a:ext>
                </a:extLst>
              </xdr:cNvPr>
              <xdr:cNvSpPr txBox="1"/>
            </xdr:nvSpPr>
            <xdr:spPr>
              <a:xfrm>
                <a:off x="17035359" y="2618339"/>
                <a:ext cx="2469984" cy="521545"/>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$12.10</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Aide/Floater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C2C9E622-B55B-1BB4-A5CE-7035940481DB}"/>
                </a:ext>
              </a:extLst>
            </xdr:cNvPr>
            <xdr:cNvCxnSpPr/>
          </xdr:nvCxnSpPr>
          <xdr:spPr>
            <a:xfrm>
              <a:off x="11893501" y="2522671"/>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A50885E1-BB38-9097-B6E7-B47DA5A11099}"/>
                </a:ext>
              </a:extLst>
            </xdr:cNvPr>
            <xdr:cNvSpPr txBox="1"/>
          </xdr:nvSpPr>
          <xdr:spPr>
            <a:xfrm>
              <a:off x="19802995" y="2211358"/>
              <a:ext cx="2423320"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$13.06</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Aide/Floater,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5" name="Straight Connector 14">
            <a:extLst>
              <a:ext uri="{FF2B5EF4-FFF2-40B4-BE49-F238E27FC236}">
                <a16:creationId xmlns:a16="http://schemas.microsoft.com/office/drawing/2014/main" id="{C3E1A1C2-41F2-48AD-8411-81F13D846509}"/>
              </a:ext>
            </a:extLst>
          </xdr:cNvPr>
          <xdr:cNvCxnSpPr/>
        </xdr:nvCxnSpPr>
        <xdr:spPr>
          <a:xfrm>
            <a:off x="11479530" y="1892370"/>
            <a:ext cx="5855970" cy="22155"/>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6" name="TextBox 15">
            <a:extLst>
              <a:ext uri="{FF2B5EF4-FFF2-40B4-BE49-F238E27FC236}">
                <a16:creationId xmlns:a16="http://schemas.microsoft.com/office/drawing/2014/main" id="{1A199584-0632-42E7-86B9-AA0948206239}"/>
              </a:ext>
            </a:extLst>
          </xdr:cNvPr>
          <xdr:cNvSpPr txBox="1"/>
        </xdr:nvSpPr>
        <xdr:spPr>
          <a:xfrm>
            <a:off x="16540566" y="1403032"/>
            <a:ext cx="1556934" cy="520065"/>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$14.37</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Aide/Floater,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254794</xdr:colOff>
      <xdr:row>26</xdr:row>
      <xdr:rowOff>9525</xdr:rowOff>
    </xdr:from>
    <xdr:to>
      <xdr:col>28</xdr:col>
      <xdr:colOff>321469</xdr:colOff>
      <xdr:row>36</xdr:row>
      <xdr:rowOff>64294</xdr:rowOff>
    </xdr:to>
    <xdr:grpSp>
      <xdr:nvGrpSpPr>
        <xdr:cNvPr id="17" name="Group 16">
          <a:extLst>
            <a:ext uri="{FF2B5EF4-FFF2-40B4-BE49-F238E27FC236}">
              <a16:creationId xmlns:a16="http://schemas.microsoft.com/office/drawing/2014/main" id="{B9F6CFC2-C6DE-4623-861A-86F14DCA2E19}"/>
            </a:ext>
          </a:extLst>
        </xdr:cNvPr>
        <xdr:cNvGrpSpPr/>
      </xdr:nvGrpSpPr>
      <xdr:grpSpPr>
        <a:xfrm>
          <a:off x="16342519" y="5448300"/>
          <a:ext cx="3400425" cy="1997869"/>
          <a:chOff x="0" y="61912"/>
          <a:chExt cx="2286000" cy="2176463"/>
        </a:xfrm>
      </xdr:grpSpPr>
      <xdr:graphicFrame macro="">
        <xdr:nvGraphicFramePr>
          <xdr:cNvPr id="18" name="Chart 17">
            <a:extLst>
              <a:ext uri="{FF2B5EF4-FFF2-40B4-BE49-F238E27FC236}">
                <a16:creationId xmlns:a16="http://schemas.microsoft.com/office/drawing/2014/main" id="{558F9F2A-933D-1BBC-47E4-8F9EFD67F735}"/>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61E004B2-220A-8AB0-AABE-A2DB33F1A4C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9a</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EE0B7E9-28C7-4175-89FD-0DA0324A258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8C996C70-66F6-4B1B-B71C-FA443AE1C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E6569ACB-3A1B-420E-99C4-BEB1CD1C3C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27</xdr:row>
      <xdr:rowOff>26670</xdr:rowOff>
    </xdr:from>
    <xdr:to>
      <xdr:col>34</xdr:col>
      <xdr:colOff>1419225</xdr:colOff>
      <xdr:row>49</xdr:row>
      <xdr:rowOff>85725</xdr:rowOff>
    </xdr:to>
    <xdr:graphicFrame macro="">
      <xdr:nvGraphicFramePr>
        <xdr:cNvPr id="5" name="Chart 4">
          <a:extLst>
            <a:ext uri="{FF2B5EF4-FFF2-40B4-BE49-F238E27FC236}">
              <a16:creationId xmlns:a16="http://schemas.microsoft.com/office/drawing/2014/main" id="{C2F97F1F-A23D-438D-BED1-C0EC44E32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584493B-67DD-47A4-A1F2-11E0CD32E980}"/>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025D4D35-694D-4782-B926-841F4CDBC6C3}"/>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5C89C6A2-558F-8329-2381-E85820392B87}"/>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42745C9B-2DD8-A4DB-E4E5-AC8988900D3B}"/>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A2B1252D-1E57-F491-B538-C994206B42B9}"/>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4A7E968D-E4C0-3033-B1A2-69FAAA5DB7CE}"/>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AABD7A9B-8EF5-5959-0346-B4CF912F00FF}"/>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3A86D261-A616-7A06-94B0-1BAA6EB8B2F2}"/>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61765B92-5E83-DB97-5F44-EE766D7DDBD6}"/>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Aide/Floater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42E8D0FB-082B-4985-ACC8-D4A4240604C1}"/>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AF89A96-2A1F-4DCD-828E-E45F1A2BAA65}"/>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316388</xdr:colOff>
      <xdr:row>17</xdr:row>
      <xdr:rowOff>148589</xdr:rowOff>
    </xdr:from>
    <xdr:to>
      <xdr:col>16</xdr:col>
      <xdr:colOff>169545</xdr:colOff>
      <xdr:row>40</xdr:row>
      <xdr:rowOff>40004</xdr:rowOff>
    </xdr:to>
    <xdr:grpSp>
      <xdr:nvGrpSpPr>
        <xdr:cNvPr id="4" name="Group 3">
          <a:extLst>
            <a:ext uri="{FF2B5EF4-FFF2-40B4-BE49-F238E27FC236}">
              <a16:creationId xmlns:a16="http://schemas.microsoft.com/office/drawing/2014/main" id="{1EBC4AC8-3554-487B-A0FE-F2B2C111A31D}"/>
            </a:ext>
          </a:extLst>
        </xdr:cNvPr>
        <xdr:cNvGrpSpPr/>
      </xdr:nvGrpSpPr>
      <xdr:grpSpPr>
        <a:xfrm>
          <a:off x="3173888" y="3653789"/>
          <a:ext cx="10721182" cy="4272915"/>
          <a:chOff x="3432968" y="3571874"/>
          <a:chExt cx="9730582" cy="4048125"/>
        </a:xfrm>
      </xdr:grpSpPr>
      <xdr:graphicFrame macro="">
        <xdr:nvGraphicFramePr>
          <xdr:cNvPr id="5" name="Chart 4">
            <a:extLst>
              <a:ext uri="{FF2B5EF4-FFF2-40B4-BE49-F238E27FC236}">
                <a16:creationId xmlns:a16="http://schemas.microsoft.com/office/drawing/2014/main" id="{09850D0F-3979-5A2B-310F-3C586C270FC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ACC515C-18CE-3511-5EE8-75EAD313B580}"/>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9a</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AE2BE716-A476-4F08-84AF-1685D1BEA9F8}"/>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428897</xdr:colOff>
      <xdr:row>1</xdr:row>
      <xdr:rowOff>116205</xdr:rowOff>
    </xdr:from>
    <xdr:to>
      <xdr:col>13</xdr:col>
      <xdr:colOff>26127</xdr:colOff>
      <xdr:row>16</xdr:row>
      <xdr:rowOff>80336</xdr:rowOff>
    </xdr:to>
    <xdr:grpSp>
      <xdr:nvGrpSpPr>
        <xdr:cNvPr id="9" name="Group 8">
          <a:extLst>
            <a:ext uri="{FF2B5EF4-FFF2-40B4-BE49-F238E27FC236}">
              <a16:creationId xmlns:a16="http://schemas.microsoft.com/office/drawing/2014/main" id="{A33C2869-6323-0051-F592-39BB8BE77A41}"/>
            </a:ext>
          </a:extLst>
        </xdr:cNvPr>
        <xdr:cNvGrpSpPr/>
      </xdr:nvGrpSpPr>
      <xdr:grpSpPr>
        <a:xfrm>
          <a:off x="9639572" y="411480"/>
          <a:ext cx="2626180" cy="2983556"/>
          <a:chOff x="9864362" y="434340"/>
          <a:chExt cx="2723335" cy="2768291"/>
        </a:xfrm>
      </xdr:grpSpPr>
      <xdr:graphicFrame macro="">
        <xdr:nvGraphicFramePr>
          <xdr:cNvPr id="3" name="Chart 2">
            <a:extLst>
              <a:ext uri="{FF2B5EF4-FFF2-40B4-BE49-F238E27FC236}">
                <a16:creationId xmlns:a16="http://schemas.microsoft.com/office/drawing/2014/main" id="{B62A30C9-F99A-4802-AC52-6A2A7E55EE45}"/>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653257F8-8268-4160-8B80-DEDED0C0FA00}"/>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9a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B440551-1F03-41A6-A6FC-2440860CBCF3}"/>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802AF9A-1896-48AB-8219-524EC4BC1190}"/>
            </a:ext>
          </a:extLst>
        </xdr:cNvPr>
        <xdr:cNvSpPr/>
      </xdr:nvSpPr>
      <xdr:spPr>
        <a:xfrm>
          <a:off x="1" y="22225"/>
          <a:ext cx="1819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1</xdr:col>
      <xdr:colOff>219075</xdr:colOff>
      <xdr:row>7</xdr:row>
      <xdr:rowOff>47625</xdr:rowOff>
    </xdr:from>
    <xdr:to>
      <xdr:col>10</xdr:col>
      <xdr:colOff>95250</xdr:colOff>
      <xdr:row>10</xdr:row>
      <xdr:rowOff>47624</xdr:rowOff>
    </xdr:to>
    <xdr:sp macro="" textlink="">
      <xdr:nvSpPr>
        <xdr:cNvPr id="5" name="TextBox 4">
          <a:extLst>
            <a:ext uri="{FF2B5EF4-FFF2-40B4-BE49-F238E27FC236}">
              <a16:creationId xmlns:a16="http://schemas.microsoft.com/office/drawing/2014/main" id="{AE4A0897-DE70-4255-A6BC-A568E4E2FD7E}"/>
            </a:ext>
          </a:extLst>
        </xdr:cNvPr>
        <xdr:cNvSpPr txBox="1"/>
      </xdr:nvSpPr>
      <xdr:spPr>
        <a:xfrm>
          <a:off x="1266825" y="1428750"/>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9a, because there are too few Aide/Floaters jobs in the area. </a:t>
          </a:r>
          <a:endParaRPr lang="en-US"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28576</xdr:colOff>
      <xdr:row>0</xdr:row>
      <xdr:rowOff>22224</xdr:rowOff>
    </xdr:from>
    <xdr:to>
      <xdr:col>0</xdr:col>
      <xdr:colOff>1796195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3C1C0A1-6362-4F0A-AC62-C8108147B07A}"/>
            </a:ext>
          </a:extLst>
        </xdr:cNvPr>
        <xdr:cNvSpPr/>
      </xdr:nvSpPr>
      <xdr:spPr>
        <a:xfrm>
          <a:off x="28576" y="22224"/>
          <a:ext cx="176761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23</xdr:row>
      <xdr:rowOff>180975</xdr:rowOff>
    </xdr:from>
    <xdr:to>
      <xdr:col>18</xdr:col>
      <xdr:colOff>600075</xdr:colOff>
      <xdr:row>27</xdr:row>
      <xdr:rowOff>104775</xdr:rowOff>
    </xdr:to>
    <xdr:sp macro="" textlink="">
      <xdr:nvSpPr>
        <xdr:cNvPr id="5" name="TextBox 4">
          <a:extLst>
            <a:ext uri="{FF2B5EF4-FFF2-40B4-BE49-F238E27FC236}">
              <a16:creationId xmlns:a16="http://schemas.microsoft.com/office/drawing/2014/main" id="{996C3A36-875C-4048-BEB2-28CC8B48265A}"/>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38</xdr:row>
      <xdr:rowOff>19050</xdr:rowOff>
    </xdr:from>
    <xdr:to>
      <xdr:col>19</xdr:col>
      <xdr:colOff>9525</xdr:colOff>
      <xdr:row>41</xdr:row>
      <xdr:rowOff>133350</xdr:rowOff>
    </xdr:to>
    <xdr:sp macro="" textlink="">
      <xdr:nvSpPr>
        <xdr:cNvPr id="6" name="TextBox 5">
          <a:extLst>
            <a:ext uri="{FF2B5EF4-FFF2-40B4-BE49-F238E27FC236}">
              <a16:creationId xmlns:a16="http://schemas.microsoft.com/office/drawing/2014/main" id="{F569A06B-E9E3-4123-AFC3-259F031239F8}"/>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186689</xdr:colOff>
      <xdr:row>0</xdr:row>
      <xdr:rowOff>192405</xdr:rowOff>
    </xdr:from>
    <xdr:to>
      <xdr:col>32</xdr:col>
      <xdr:colOff>2177415</xdr:colOff>
      <xdr:row>26</xdr:row>
      <xdr:rowOff>116205</xdr:rowOff>
    </xdr:to>
    <xdr:grpSp>
      <xdr:nvGrpSpPr>
        <xdr:cNvPr id="7" name="Group 6">
          <a:extLst>
            <a:ext uri="{FF2B5EF4-FFF2-40B4-BE49-F238E27FC236}">
              <a16:creationId xmlns:a16="http://schemas.microsoft.com/office/drawing/2014/main" id="{163D7E56-9AA8-421A-8E2C-33B63E15C0E6}"/>
            </a:ext>
          </a:extLst>
        </xdr:cNvPr>
        <xdr:cNvGrpSpPr/>
      </xdr:nvGrpSpPr>
      <xdr:grpSpPr>
        <a:xfrm>
          <a:off x="13778864" y="192405"/>
          <a:ext cx="9963151" cy="4991100"/>
          <a:chOff x="2571749" y="704319"/>
          <a:chExt cx="9877426" cy="4371975"/>
        </a:xfrm>
      </xdr:grpSpPr>
      <xdr:graphicFrame macro="">
        <xdr:nvGraphicFramePr>
          <xdr:cNvPr id="8" name="Chart 7">
            <a:extLst>
              <a:ext uri="{FF2B5EF4-FFF2-40B4-BE49-F238E27FC236}">
                <a16:creationId xmlns:a16="http://schemas.microsoft.com/office/drawing/2014/main" id="{C9EFD3A9-2F81-F590-C67E-5BC43142BA3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B67E27BE-5D42-8FE6-584B-8B3C8630C5A0}"/>
              </a:ext>
            </a:extLst>
          </xdr:cNvPr>
          <xdr:cNvGrpSpPr/>
        </xdr:nvGrpSpPr>
        <xdr:grpSpPr>
          <a:xfrm>
            <a:off x="3067296" y="3092480"/>
            <a:ext cx="9381879" cy="680630"/>
            <a:chOff x="3067296" y="3092480"/>
            <a:chExt cx="9381879" cy="680630"/>
          </a:xfrm>
        </xdr:grpSpPr>
        <xdr:cxnSp macro="">
          <xdr:nvCxnSpPr>
            <xdr:cNvPr id="10" name="Straight Connector 9">
              <a:extLst>
                <a:ext uri="{FF2B5EF4-FFF2-40B4-BE49-F238E27FC236}">
                  <a16:creationId xmlns:a16="http://schemas.microsoft.com/office/drawing/2014/main" id="{71F6C300-6929-E908-07DC-B49870169B83}"/>
                </a:ext>
              </a:extLst>
            </xdr:cNvPr>
            <xdr:cNvCxnSpPr/>
          </xdr:nvCxnSpPr>
          <xdr:spPr>
            <a:xfrm flipV="1">
              <a:off x="3067296" y="3531564"/>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72A1AF71-B9D2-4D97-AF67-2C4EDF08311B}"/>
                </a:ext>
              </a:extLst>
            </xdr:cNvPr>
            <xdr:cNvSpPr txBox="1"/>
          </xdr:nvSpPr>
          <xdr:spPr>
            <a:xfrm>
              <a:off x="10887076" y="3092480"/>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$26.19</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42</xdr:row>
      <xdr:rowOff>0</xdr:rowOff>
    </xdr:from>
    <xdr:to>
      <xdr:col>19</xdr:col>
      <xdr:colOff>19050</xdr:colOff>
      <xdr:row>46</xdr:row>
      <xdr:rowOff>57150</xdr:rowOff>
    </xdr:to>
    <xdr:sp macro="" textlink="">
      <xdr:nvSpPr>
        <xdr:cNvPr id="12" name="TextBox 11">
          <a:extLst>
            <a:ext uri="{FF2B5EF4-FFF2-40B4-BE49-F238E27FC236}">
              <a16:creationId xmlns:a16="http://schemas.microsoft.com/office/drawing/2014/main" id="{B59225DA-9176-46BE-ADDE-B9C4D8F17CE7}"/>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180975</xdr:colOff>
      <xdr:row>27</xdr:row>
      <xdr:rowOff>38100</xdr:rowOff>
    </xdr:from>
    <xdr:to>
      <xdr:col>33</xdr:col>
      <xdr:colOff>1</xdr:colOff>
      <xdr:row>54</xdr:row>
      <xdr:rowOff>9525</xdr:rowOff>
    </xdr:to>
    <xdr:grpSp>
      <xdr:nvGrpSpPr>
        <xdr:cNvPr id="13" name="Group 12">
          <a:extLst>
            <a:ext uri="{FF2B5EF4-FFF2-40B4-BE49-F238E27FC236}">
              <a16:creationId xmlns:a16="http://schemas.microsoft.com/office/drawing/2014/main" id="{AE1099C5-5FAA-4BF5-A2E4-229830E8210B}"/>
            </a:ext>
          </a:extLst>
        </xdr:cNvPr>
        <xdr:cNvGrpSpPr/>
      </xdr:nvGrpSpPr>
      <xdr:grpSpPr>
        <a:xfrm>
          <a:off x="13773150" y="5295900"/>
          <a:ext cx="10029826" cy="4933950"/>
          <a:chOff x="2571749" y="704319"/>
          <a:chExt cx="9943445" cy="4371975"/>
        </a:xfrm>
      </xdr:grpSpPr>
      <xdr:graphicFrame macro="">
        <xdr:nvGraphicFramePr>
          <xdr:cNvPr id="14" name="Chart 13">
            <a:extLst>
              <a:ext uri="{FF2B5EF4-FFF2-40B4-BE49-F238E27FC236}">
                <a16:creationId xmlns:a16="http://schemas.microsoft.com/office/drawing/2014/main" id="{38BF96AD-F399-F5B9-2E75-C3B3FB330425}"/>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8B9202D6-CF06-AD69-5FF2-56805C00C329}"/>
              </a:ext>
            </a:extLst>
          </xdr:cNvPr>
          <xdr:cNvGrpSpPr/>
        </xdr:nvGrpSpPr>
        <xdr:grpSpPr>
          <a:xfrm>
            <a:off x="3095625" y="2944603"/>
            <a:ext cx="9419569" cy="680630"/>
            <a:chOff x="3095625" y="2944603"/>
            <a:chExt cx="9419569" cy="680630"/>
          </a:xfrm>
        </xdr:grpSpPr>
        <xdr:cxnSp macro="">
          <xdr:nvCxnSpPr>
            <xdr:cNvPr id="16" name="Straight Connector 15">
              <a:extLst>
                <a:ext uri="{FF2B5EF4-FFF2-40B4-BE49-F238E27FC236}">
                  <a16:creationId xmlns:a16="http://schemas.microsoft.com/office/drawing/2014/main" id="{75986F98-0E6D-FC88-66C5-198967B210D3}"/>
                </a:ext>
              </a:extLst>
            </xdr:cNvPr>
            <xdr:cNvCxnSpPr/>
          </xdr:nvCxnSpPr>
          <xdr:spPr>
            <a:xfrm flipV="1">
              <a:off x="3095625" y="3198159"/>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09A99A63-F8E0-7FFD-7634-60D08D29C13E}"/>
                </a:ext>
              </a:extLst>
            </xdr:cNvPr>
            <xdr:cNvSpPr txBox="1"/>
          </xdr:nvSpPr>
          <xdr:spPr>
            <a:xfrm>
              <a:off x="10953095" y="2944603"/>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$26.19</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0</xdr:col>
      <xdr:colOff>0</xdr:colOff>
      <xdr:row>9</xdr:row>
      <xdr:rowOff>24765</xdr:rowOff>
    </xdr:from>
    <xdr:to>
      <xdr:col>14</xdr:col>
      <xdr:colOff>9524</xdr:colOff>
      <xdr:row>13</xdr:row>
      <xdr:rowOff>190500</xdr:rowOff>
    </xdr:to>
    <xdr:sp macro="" textlink="">
      <xdr:nvSpPr>
        <xdr:cNvPr id="18" name="TextBox 17">
          <a:extLst>
            <a:ext uri="{FF2B5EF4-FFF2-40B4-BE49-F238E27FC236}">
              <a16:creationId xmlns:a16="http://schemas.microsoft.com/office/drawing/2014/main" id="{7F1F93D8-BB83-4AF3-8E71-B59E7B86E268}"/>
            </a:ext>
          </a:extLst>
        </xdr:cNvPr>
        <xdr:cNvSpPr txBox="1"/>
      </xdr:nvSpPr>
      <xdr:spPr>
        <a:xfrm>
          <a:off x="0" y="1876425"/>
          <a:ext cx="10723244"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Arial" panose="020B0604020202020204" pitchFamily="34" charset="0"/>
              <a:ea typeface="+mn-ea"/>
              <a:cs typeface="Arial" panose="020B0604020202020204" pitchFamily="34" charset="0"/>
            </a:rPr>
            <a:t>10% increase for long-term assignments, in which the responsibilites of the substitute more closely align with those of a lead teacher than an assistant teacher.</a:t>
          </a:r>
          <a:endParaRPr lang="en-US" sz="8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334D6B5-DC1A-4391-851F-B018FDF9988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1C7A2C-534C-4446-BAF6-AD71BEF82632}"/>
            </a:ext>
          </a:extLst>
        </xdr:cNvPr>
        <xdr:cNvGrpSpPr/>
      </xdr:nvGrpSpPr>
      <xdr:grpSpPr>
        <a:xfrm>
          <a:off x="257175" y="2790825"/>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60178F15-6D4C-0C91-CB59-7CB44314F469}"/>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CD1FAB1D-0956-76F0-5655-30437A9ABC7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9a,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8FA17CCF-33F6-4174-B021-C15746C68693}"/>
            </a:ext>
          </a:extLst>
        </xdr:cNvPr>
        <xdr:cNvGrpSpPr/>
      </xdr:nvGrpSpPr>
      <xdr:grpSpPr>
        <a:xfrm>
          <a:off x="3790950" y="2731770"/>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4D4D6E1A-9027-551D-43F4-B463A983FF96}"/>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077D11E0-85E7-689D-73C4-D857FDA14C8B}"/>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9a,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5BF2820F-023C-43E7-ADCD-75E11427A16A}"/>
            </a:ext>
          </a:extLst>
        </xdr:cNvPr>
        <xdr:cNvGrpSpPr/>
      </xdr:nvGrpSpPr>
      <xdr:grpSpPr>
        <a:xfrm>
          <a:off x="7572375" y="2800350"/>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29BA63C-DDC9-8B17-7119-BA9AA9491589}"/>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43314CB7-BAF7-2652-58C3-6F5603A288C7}"/>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a:t>
            </a:r>
            <a:r>
              <a:rPr lang="en-US" sz="1000" b="1" baseline="0">
                <a:solidFill>
                  <a:schemeClr val="tx1">
                    <a:lumMod val="65000"/>
                    <a:lumOff val="35000"/>
                  </a:schemeClr>
                </a:solidFill>
                <a:latin typeface="Arial" panose="020B0604020202020204" pitchFamily="34" charset="0"/>
                <a:cs typeface="Arial" panose="020B0604020202020204" pitchFamily="34" charset="0"/>
              </a:rPr>
              <a:t> 9a</a:t>
            </a:r>
            <a:r>
              <a:rPr lang="en-US" sz="1000" b="1">
                <a:solidFill>
                  <a:schemeClr val="tx1">
                    <a:lumMod val="65000"/>
                    <a:lumOff val="35000"/>
                  </a:schemeClr>
                </a:solidFill>
                <a:latin typeface="Arial" panose="020B0604020202020204" pitchFamily="34" charset="0"/>
                <a:cs typeface="Arial" panose="020B0604020202020204" pitchFamily="34" charset="0"/>
              </a:rPr>
              <a:t>,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4ED63355-2FB2-4463-B722-0B4F7628F204}"/>
            </a:ext>
          </a:extLst>
        </xdr:cNvPr>
        <xdr:cNvGrpSpPr/>
      </xdr:nvGrpSpPr>
      <xdr:grpSpPr>
        <a:xfrm>
          <a:off x="11305540" y="1743075"/>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715CE3C7-F021-233C-7CC1-2F2890722A6F}"/>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9a,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5E066C64-AC54-CEC9-4641-B886AD81999D}"/>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9E7716CE-8C29-8BD4-9BC3-337B258FE49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73.3%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07C130F1-83FA-0CD3-AF3B-1767EABF0BCD}"/>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853A4611-B228-51FE-1D1F-D95AB580F107}"/>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26.7%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21BA1BAC-5241-9DD4-BF3A-E52E3106739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9A72C11A-1B65-FDEC-66C1-005A322E24E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764ABD21-E4C2-44CD-9AD2-98B9C068277B}"/>
            </a:ext>
          </a:extLst>
        </xdr:cNvPr>
        <xdr:cNvSpPr txBox="1"/>
      </xdr:nvSpPr>
      <xdr:spPr>
        <a:xfrm>
          <a:off x="66675" y="4507230"/>
          <a:ext cx="311277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D43AAE09-D2A3-4EE0-B9F0-FD29A547DD47}"/>
            </a:ext>
          </a:extLst>
        </xdr:cNvPr>
        <xdr:cNvSpPr txBox="1"/>
      </xdr:nvSpPr>
      <xdr:spPr>
        <a:xfrm>
          <a:off x="3792855" y="4545330"/>
          <a:ext cx="316039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92354EE8-93FA-45CF-9FBD-6123E0E0413F}"/>
            </a:ext>
          </a:extLst>
        </xdr:cNvPr>
        <xdr:cNvSpPr txBox="1"/>
      </xdr:nvSpPr>
      <xdr:spPr>
        <a:xfrm>
          <a:off x="7703820" y="4535805"/>
          <a:ext cx="317563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CA194BF-C475-47E8-85A6-70F0EAACDE40}"/>
            </a:ext>
          </a:extLst>
        </xdr:cNvPr>
        <xdr:cNvSpPr txBox="1"/>
      </xdr:nvSpPr>
      <xdr:spPr>
        <a:xfrm>
          <a:off x="11584305" y="3082290"/>
          <a:ext cx="3173730"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0372D1C-F8FB-458F-AD28-1A3A0374F400}"/>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52BD66F1-5101-4F5E-89AC-A1F47E26AF2B}"/>
            </a:ext>
          </a:extLst>
        </xdr:cNvPr>
        <xdr:cNvGrpSpPr/>
      </xdr:nvGrpSpPr>
      <xdr:grpSpPr>
        <a:xfrm>
          <a:off x="7305672" y="390525"/>
          <a:ext cx="3781425" cy="3009900"/>
          <a:chOff x="5307668" y="638294"/>
          <a:chExt cx="3076933" cy="3019306"/>
        </a:xfrm>
      </xdr:grpSpPr>
      <xdr:graphicFrame macro="">
        <xdr:nvGraphicFramePr>
          <xdr:cNvPr id="4" name="Chart 3">
            <a:extLst>
              <a:ext uri="{FF2B5EF4-FFF2-40B4-BE49-F238E27FC236}">
                <a16:creationId xmlns:a16="http://schemas.microsoft.com/office/drawing/2014/main" id="{60903E1F-AC30-E49E-435F-BE8787A7C360}"/>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CF8D2DB-1D8C-B8F8-AB19-223A8CD007B1}"/>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Substitute</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6" name="TextBox 5">
          <a:extLst>
            <a:ext uri="{FF2B5EF4-FFF2-40B4-BE49-F238E27FC236}">
              <a16:creationId xmlns:a16="http://schemas.microsoft.com/office/drawing/2014/main" id="{ABFEC616-A1D9-4CE3-8162-57017AB86EF8}"/>
            </a:ext>
          </a:extLst>
        </xdr:cNvPr>
        <xdr:cNvSpPr txBox="1"/>
      </xdr:nvSpPr>
      <xdr:spPr>
        <a:xfrm>
          <a:off x="2581274" y="107156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7" name="Group 6">
          <a:extLst>
            <a:ext uri="{FF2B5EF4-FFF2-40B4-BE49-F238E27FC236}">
              <a16:creationId xmlns:a16="http://schemas.microsoft.com/office/drawing/2014/main" id="{7885A8EA-74ED-48DE-8C0C-7D98F5C8099C}"/>
            </a:ext>
          </a:extLst>
        </xdr:cNvPr>
        <xdr:cNvGrpSpPr/>
      </xdr:nvGrpSpPr>
      <xdr:grpSpPr>
        <a:xfrm>
          <a:off x="11106150" y="519112"/>
          <a:ext cx="6841039" cy="2743200"/>
          <a:chOff x="11340465" y="496252"/>
          <a:chExt cx="10207188" cy="2953703"/>
        </a:xfrm>
      </xdr:grpSpPr>
      <xdr:grpSp>
        <xdr:nvGrpSpPr>
          <xdr:cNvPr id="8" name="Group 7">
            <a:extLst>
              <a:ext uri="{FF2B5EF4-FFF2-40B4-BE49-F238E27FC236}">
                <a16:creationId xmlns:a16="http://schemas.microsoft.com/office/drawing/2014/main" id="{BF072469-4361-9C17-08A8-F2AE875FA206}"/>
              </a:ext>
            </a:extLst>
          </xdr:cNvPr>
          <xdr:cNvGrpSpPr/>
        </xdr:nvGrpSpPr>
        <xdr:grpSpPr>
          <a:xfrm>
            <a:off x="11340465" y="496252"/>
            <a:ext cx="10207188" cy="2953703"/>
            <a:chOff x="11182350" y="500062"/>
            <a:chExt cx="10600408" cy="3252788"/>
          </a:xfrm>
        </xdr:grpSpPr>
        <xdr:grpSp>
          <xdr:nvGrpSpPr>
            <xdr:cNvPr id="11" name="Group 10">
              <a:extLst>
                <a:ext uri="{FF2B5EF4-FFF2-40B4-BE49-F238E27FC236}">
                  <a16:creationId xmlns:a16="http://schemas.microsoft.com/office/drawing/2014/main" id="{7C90A583-4C81-1C1C-4EA6-1D253CE79BF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4" name="Chart 13">
                <a:extLst>
                  <a:ext uri="{FF2B5EF4-FFF2-40B4-BE49-F238E27FC236}">
                    <a16:creationId xmlns:a16="http://schemas.microsoft.com/office/drawing/2014/main" id="{8487A406-10FB-568E-84E1-2E10FFF8FFAB}"/>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5" name="TextBox 14">
                <a:extLst>
                  <a:ext uri="{FF2B5EF4-FFF2-40B4-BE49-F238E27FC236}">
                    <a16:creationId xmlns:a16="http://schemas.microsoft.com/office/drawing/2014/main" id="{A0CEFE89-2FA9-A5F7-00CE-1066F6FA1768}"/>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9a, 2022</a:t>
                </a:r>
              </a:p>
            </xdr:txBody>
          </xdr:sp>
          <xdr:cxnSp macro="">
            <xdr:nvCxnSpPr>
              <xdr:cNvPr id="16" name="Straight Connector 15">
                <a:extLst>
                  <a:ext uri="{FF2B5EF4-FFF2-40B4-BE49-F238E27FC236}">
                    <a16:creationId xmlns:a16="http://schemas.microsoft.com/office/drawing/2014/main" id="{1289CB92-6715-350D-836A-496FF7B61DAE}"/>
                  </a:ext>
                </a:extLst>
              </xdr:cNvPr>
              <xdr:cNvCxnSpPr/>
            </xdr:nvCxnSpPr>
            <xdr:spPr>
              <a:xfrm>
                <a:off x="8981521" y="2436025"/>
                <a:ext cx="8613539"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75A81D72-E01C-D514-61D8-FBCC88C2008D}"/>
                  </a:ext>
                </a:extLst>
              </xdr:cNvPr>
              <xdr:cNvSpPr txBox="1"/>
            </xdr:nvSpPr>
            <xdr:spPr>
              <a:xfrm>
                <a:off x="16199078" y="2416638"/>
                <a:ext cx="2832078"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$14.43</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Substitute</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12" name="Straight Connector 11">
              <a:extLst>
                <a:ext uri="{FF2B5EF4-FFF2-40B4-BE49-F238E27FC236}">
                  <a16:creationId xmlns:a16="http://schemas.microsoft.com/office/drawing/2014/main" id="{E0AF07C4-5491-9000-0B59-212971B8D33B}"/>
                </a:ext>
              </a:extLst>
            </xdr:cNvPr>
            <xdr:cNvCxnSpPr/>
          </xdr:nvCxnSpPr>
          <xdr:spPr>
            <a:xfrm>
              <a:off x="11744861" y="2298787"/>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5D49D9F-6E8E-13CD-63B2-86CC26FE3AA7}"/>
                </a:ext>
              </a:extLst>
            </xdr:cNvPr>
            <xdr:cNvSpPr txBox="1"/>
          </xdr:nvSpPr>
          <xdr:spPr>
            <a:xfrm>
              <a:off x="18953353" y="2074945"/>
              <a:ext cx="2826698"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$17.42</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Substitute,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9" name="Straight Connector 8">
            <a:extLst>
              <a:ext uri="{FF2B5EF4-FFF2-40B4-BE49-F238E27FC236}">
                <a16:creationId xmlns:a16="http://schemas.microsoft.com/office/drawing/2014/main" id="{8B46EE08-C56F-48B5-5E42-C034444E277A}"/>
              </a:ext>
            </a:extLst>
          </xdr:cNvPr>
          <xdr:cNvCxnSpPr/>
        </xdr:nvCxnSpPr>
        <xdr:spPr>
          <a:xfrm>
            <a:off x="11889106" y="1927148"/>
            <a:ext cx="8278269" cy="1101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6850A667-861B-1A13-94D5-DC96DCA56910}"/>
              </a:ext>
            </a:extLst>
          </xdr:cNvPr>
          <xdr:cNvSpPr txBox="1"/>
        </xdr:nvSpPr>
        <xdr:spPr>
          <a:xfrm>
            <a:off x="18809987" y="1424413"/>
            <a:ext cx="2720116"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$19.16</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Substitute,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216287</xdr:colOff>
      <xdr:row>26</xdr:row>
      <xdr:rowOff>98270</xdr:rowOff>
    </xdr:from>
    <xdr:to>
      <xdr:col>28</xdr:col>
      <xdr:colOff>282962</xdr:colOff>
      <xdr:row>36</xdr:row>
      <xdr:rowOff>153329</xdr:rowOff>
    </xdr:to>
    <xdr:grpSp>
      <xdr:nvGrpSpPr>
        <xdr:cNvPr id="18" name="Group 17">
          <a:extLst>
            <a:ext uri="{FF2B5EF4-FFF2-40B4-BE49-F238E27FC236}">
              <a16:creationId xmlns:a16="http://schemas.microsoft.com/office/drawing/2014/main" id="{CEDD9767-BB2E-4FD0-8921-40271C7E2127}"/>
            </a:ext>
          </a:extLst>
        </xdr:cNvPr>
        <xdr:cNvGrpSpPr/>
      </xdr:nvGrpSpPr>
      <xdr:grpSpPr>
        <a:xfrm>
          <a:off x="16304012" y="5537045"/>
          <a:ext cx="2924175" cy="1998159"/>
          <a:chOff x="0" y="61912"/>
          <a:chExt cx="2286000" cy="2176463"/>
        </a:xfrm>
      </xdr:grpSpPr>
      <xdr:graphicFrame macro="">
        <xdr:nvGraphicFramePr>
          <xdr:cNvPr id="19" name="Chart 18">
            <a:extLst>
              <a:ext uri="{FF2B5EF4-FFF2-40B4-BE49-F238E27FC236}">
                <a16:creationId xmlns:a16="http://schemas.microsoft.com/office/drawing/2014/main" id="{6BAB23E0-A0D0-A1E2-7FC7-9A062B1D7B9F}"/>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1EECD1A9-FA45-F5EE-1773-6DDA44A935A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9a</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0017029-23EE-4B1D-851A-A6BF473D2ED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388B415E-17E1-4CD8-88E6-18F932297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F77BB37E-A691-49C4-8C88-F05150B64223}"/>
            </a:ext>
          </a:extLst>
        </xdr:cNvPr>
        <xdr:cNvSpPr txBox="1"/>
      </xdr:nvSpPr>
      <xdr:spPr>
        <a:xfrm>
          <a:off x="2238375" y="4671060"/>
          <a:ext cx="8995411"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160020</xdr:rowOff>
    </xdr:from>
    <xdr:to>
      <xdr:col>34</xdr:col>
      <xdr:colOff>1419225</xdr:colOff>
      <xdr:row>49</xdr:row>
      <xdr:rowOff>28575</xdr:rowOff>
    </xdr:to>
    <xdr:graphicFrame macro="">
      <xdr:nvGraphicFramePr>
        <xdr:cNvPr id="5" name="Chart 4">
          <a:extLst>
            <a:ext uri="{FF2B5EF4-FFF2-40B4-BE49-F238E27FC236}">
              <a16:creationId xmlns:a16="http://schemas.microsoft.com/office/drawing/2014/main" id="{AC4C9360-8930-496B-B97F-E2860F050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FDBDCD8-5BDA-4DDA-A995-3B04B8EB52BD}"/>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79F694F1-EA79-477C-9215-5D1032596094}"/>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7BF1E022-F0F3-4338-44BB-FFA0E7949B3C}"/>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A344ABB6-BB15-A090-7148-4332305FAFE9}"/>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FED4C617-6850-1D8F-5F92-BF05886E23E2}"/>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844606A0-BE5E-9068-E89F-0CA96B2F037F}"/>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9C4D6D86-4132-09AA-668A-7AF6092AD02C}"/>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9EA53E8D-7087-DE59-957D-0146C2351489}"/>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CDEE0633-80AE-9D25-2D68-9BFFA9E01E24}"/>
              </a:ext>
            </a:extLst>
          </xdr:cNvPr>
          <xdr:cNvSpPr txBox="1"/>
        </xdr:nvSpPr>
        <xdr:spPr>
          <a:xfrm>
            <a:off x="8311755" y="11289161"/>
            <a:ext cx="1964812" cy="33769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Substitute</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81C15081-5F51-46AB-9825-05810559906F}"/>
            </a:ext>
          </a:extLst>
        </xdr:cNvPr>
        <xdr:cNvSpPr txBox="1"/>
      </xdr:nvSpPr>
      <xdr:spPr>
        <a:xfrm>
          <a:off x="6320790" y="5614035"/>
          <a:ext cx="11361420"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66EB056-CE28-4A6A-9845-8B2F162BF98E}"/>
            </a:ext>
          </a:extLst>
        </xdr:cNvPr>
        <xdr:cNvSpPr/>
      </xdr:nvSpPr>
      <xdr:spPr>
        <a:xfrm>
          <a:off x="1" y="22224"/>
          <a:ext cx="1994534" cy="26733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306863</xdr:colOff>
      <xdr:row>17</xdr:row>
      <xdr:rowOff>177164</xdr:rowOff>
    </xdr:from>
    <xdr:to>
      <xdr:col>16</xdr:col>
      <xdr:colOff>160020</xdr:colOff>
      <xdr:row>40</xdr:row>
      <xdr:rowOff>68579</xdr:rowOff>
    </xdr:to>
    <xdr:grpSp>
      <xdr:nvGrpSpPr>
        <xdr:cNvPr id="3" name="Group 2">
          <a:extLst>
            <a:ext uri="{FF2B5EF4-FFF2-40B4-BE49-F238E27FC236}">
              <a16:creationId xmlns:a16="http://schemas.microsoft.com/office/drawing/2014/main" id="{F4754BED-DC5A-4BD0-A947-1AA7CA338AB0}"/>
            </a:ext>
          </a:extLst>
        </xdr:cNvPr>
        <xdr:cNvGrpSpPr/>
      </xdr:nvGrpSpPr>
      <xdr:grpSpPr>
        <a:xfrm>
          <a:off x="3164363" y="3682364"/>
          <a:ext cx="10721182" cy="4272915"/>
          <a:chOff x="3432968" y="3571874"/>
          <a:chExt cx="9730582" cy="4048125"/>
        </a:xfrm>
      </xdr:grpSpPr>
      <xdr:graphicFrame macro="">
        <xdr:nvGraphicFramePr>
          <xdr:cNvPr id="4" name="Chart 3">
            <a:extLst>
              <a:ext uri="{FF2B5EF4-FFF2-40B4-BE49-F238E27FC236}">
                <a16:creationId xmlns:a16="http://schemas.microsoft.com/office/drawing/2014/main" id="{92389D44-4F03-0995-C423-0695E95E5BA2}"/>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B0E2EE7A-5412-9D68-452D-3D910B19F41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9a</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6" name="TextBox 5">
          <a:extLst>
            <a:ext uri="{FF2B5EF4-FFF2-40B4-BE49-F238E27FC236}">
              <a16:creationId xmlns:a16="http://schemas.microsoft.com/office/drawing/2014/main" id="{25F5F6E6-D23D-4C39-BF95-390FA90DBFB9}"/>
            </a:ext>
          </a:extLst>
        </xdr:cNvPr>
        <xdr:cNvSpPr txBox="1"/>
      </xdr:nvSpPr>
      <xdr:spPr>
        <a:xfrm>
          <a:off x="514350" y="11710035"/>
          <a:ext cx="1546860" cy="3695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400322</xdr:colOff>
      <xdr:row>1</xdr:row>
      <xdr:rowOff>144780</xdr:rowOff>
    </xdr:from>
    <xdr:to>
      <xdr:col>12</xdr:col>
      <xdr:colOff>578577</xdr:colOff>
      <xdr:row>16</xdr:row>
      <xdr:rowOff>108911</xdr:rowOff>
    </xdr:to>
    <xdr:grpSp>
      <xdr:nvGrpSpPr>
        <xdr:cNvPr id="7" name="Group 6">
          <a:extLst>
            <a:ext uri="{FF2B5EF4-FFF2-40B4-BE49-F238E27FC236}">
              <a16:creationId xmlns:a16="http://schemas.microsoft.com/office/drawing/2014/main" id="{E8D5C4CC-8B44-454F-A60A-961CDF4CC890}"/>
            </a:ext>
          </a:extLst>
        </xdr:cNvPr>
        <xdr:cNvGrpSpPr/>
      </xdr:nvGrpSpPr>
      <xdr:grpSpPr>
        <a:xfrm>
          <a:off x="9610997" y="440055"/>
          <a:ext cx="2626180" cy="2983556"/>
          <a:chOff x="9864362" y="434340"/>
          <a:chExt cx="2723335" cy="2768291"/>
        </a:xfrm>
      </xdr:grpSpPr>
      <xdr:graphicFrame macro="">
        <xdr:nvGraphicFramePr>
          <xdr:cNvPr id="8" name="Chart 7">
            <a:extLst>
              <a:ext uri="{FF2B5EF4-FFF2-40B4-BE49-F238E27FC236}">
                <a16:creationId xmlns:a16="http://schemas.microsoft.com/office/drawing/2014/main" id="{802DD7EB-54A3-6527-6DBA-BB2361BB754C}"/>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9" name="TextBox 8">
            <a:extLst>
              <a:ext uri="{FF2B5EF4-FFF2-40B4-BE49-F238E27FC236}">
                <a16:creationId xmlns:a16="http://schemas.microsoft.com/office/drawing/2014/main" id="{DE061315-008E-205D-37AC-B229B4D6A30B}"/>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9a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F266DC5-ABD4-4051-B2F2-C49E62B9EBAA}"/>
            </a:ext>
          </a:extLst>
        </xdr:cNvPr>
        <xdr:cNvSpPr/>
      </xdr:nvSpPr>
      <xdr:spPr>
        <a:xfrm>
          <a:off x="1" y="22225"/>
          <a:ext cx="184594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857250</xdr:colOff>
      <xdr:row>7</xdr:row>
      <xdr:rowOff>104775</xdr:rowOff>
    </xdr:from>
    <xdr:to>
      <xdr:col>8</xdr:col>
      <xdr:colOff>276225</xdr:colOff>
      <xdr:row>10</xdr:row>
      <xdr:rowOff>104774</xdr:rowOff>
    </xdr:to>
    <xdr:sp macro="" textlink="">
      <xdr:nvSpPr>
        <xdr:cNvPr id="5" name="TextBox 4">
          <a:extLst>
            <a:ext uri="{FF2B5EF4-FFF2-40B4-BE49-F238E27FC236}">
              <a16:creationId xmlns:a16="http://schemas.microsoft.com/office/drawing/2014/main" id="{4BECB1CF-4687-4DC6-8F51-66AA10DFB02E}"/>
            </a:ext>
          </a:extLst>
        </xdr:cNvPr>
        <xdr:cNvSpPr txBox="1"/>
      </xdr:nvSpPr>
      <xdr:spPr>
        <a:xfrm>
          <a:off x="857250" y="1485900"/>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9a, because there are too few Substitutes in the area.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2249D22-1B5D-41DB-833B-0B36F06CE01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15240</xdr:colOff>
      <xdr:row>9</xdr:row>
      <xdr:rowOff>24764</xdr:rowOff>
    </xdr:from>
    <xdr:to>
      <xdr:col>15</xdr:col>
      <xdr:colOff>15240</xdr:colOff>
      <xdr:row>13</xdr:row>
      <xdr:rowOff>0</xdr:rowOff>
    </xdr:to>
    <xdr:sp macro="" textlink="">
      <xdr:nvSpPr>
        <xdr:cNvPr id="11" name="TextBox 10">
          <a:extLst>
            <a:ext uri="{FF2B5EF4-FFF2-40B4-BE49-F238E27FC236}">
              <a16:creationId xmlns:a16="http://schemas.microsoft.com/office/drawing/2014/main" id="{6226B935-B801-4947-A973-99EC26B2C24C}"/>
            </a:ext>
          </a:extLst>
        </xdr:cNvPr>
        <xdr:cNvSpPr txBox="1"/>
      </xdr:nvSpPr>
      <xdr:spPr>
        <a:xfrm>
          <a:off x="15240" y="1868804"/>
          <a:ext cx="11231880" cy="676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23</xdr:row>
      <xdr:rowOff>9525</xdr:rowOff>
    </xdr:from>
    <xdr:to>
      <xdr:col>19</xdr:col>
      <xdr:colOff>0</xdr:colOff>
      <xdr:row>26</xdr:row>
      <xdr:rowOff>123825</xdr:rowOff>
    </xdr:to>
    <xdr:sp macro="" textlink="">
      <xdr:nvSpPr>
        <xdr:cNvPr id="12" name="TextBox 11">
          <a:extLst>
            <a:ext uri="{FF2B5EF4-FFF2-40B4-BE49-F238E27FC236}">
              <a16:creationId xmlns:a16="http://schemas.microsoft.com/office/drawing/2014/main" id="{E06C952A-2F8F-4E6C-B002-3B8BBA5B7E42}"/>
            </a:ext>
          </a:extLst>
        </xdr:cNvPr>
        <xdr:cNvSpPr txBox="1"/>
      </xdr:nvSpPr>
      <xdr:spPr>
        <a:xfrm>
          <a:off x="0" y="4657725"/>
          <a:ext cx="123444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3" name="TextBox 2">
          <a:extLst>
            <a:ext uri="{FF2B5EF4-FFF2-40B4-BE49-F238E27FC236}">
              <a16:creationId xmlns:a16="http://schemas.microsoft.com/office/drawing/2014/main" id="{0AD086BC-CF71-4E77-BAA3-1E815BD2EF67}"/>
            </a:ext>
          </a:extLst>
        </xdr:cNvPr>
        <xdr:cNvSpPr txBox="1"/>
      </xdr:nvSpPr>
      <xdr:spPr>
        <a:xfrm>
          <a:off x="0" y="7696200"/>
          <a:ext cx="122110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302470</xdr:colOff>
      <xdr:row>0</xdr:row>
      <xdr:rowOff>117685</xdr:rowOff>
    </xdr:from>
    <xdr:to>
      <xdr:col>32</xdr:col>
      <xdr:colOff>2215091</xdr:colOff>
      <xdr:row>26</xdr:row>
      <xdr:rowOff>34923</xdr:rowOff>
    </xdr:to>
    <xdr:grpSp>
      <xdr:nvGrpSpPr>
        <xdr:cNvPr id="15" name="Group 14">
          <a:extLst>
            <a:ext uri="{FF2B5EF4-FFF2-40B4-BE49-F238E27FC236}">
              <a16:creationId xmlns:a16="http://schemas.microsoft.com/office/drawing/2014/main" id="{EF057814-F2F0-D081-1A4C-BAACECAA459F}"/>
            </a:ext>
          </a:extLst>
        </xdr:cNvPr>
        <xdr:cNvGrpSpPr/>
      </xdr:nvGrpSpPr>
      <xdr:grpSpPr>
        <a:xfrm>
          <a:off x="13866070" y="117685"/>
          <a:ext cx="9942196" cy="4984538"/>
          <a:chOff x="2571749" y="704319"/>
          <a:chExt cx="9820276" cy="4371975"/>
        </a:xfrm>
      </xdr:grpSpPr>
      <xdr:graphicFrame macro="">
        <xdr:nvGraphicFramePr>
          <xdr:cNvPr id="4" name="Chart 3">
            <a:extLst>
              <a:ext uri="{FF2B5EF4-FFF2-40B4-BE49-F238E27FC236}">
                <a16:creationId xmlns:a16="http://schemas.microsoft.com/office/drawing/2014/main" id="{66CA139A-3894-FF2E-F257-DB0391912CB0}"/>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14" name="Group 13">
            <a:extLst>
              <a:ext uri="{FF2B5EF4-FFF2-40B4-BE49-F238E27FC236}">
                <a16:creationId xmlns:a16="http://schemas.microsoft.com/office/drawing/2014/main" id="{5915D40E-C957-B1AA-748D-02F80934A9EF}"/>
              </a:ext>
            </a:extLst>
          </xdr:cNvPr>
          <xdr:cNvGrpSpPr/>
        </xdr:nvGrpSpPr>
        <xdr:grpSpPr>
          <a:xfrm>
            <a:off x="3076692" y="3696703"/>
            <a:ext cx="9315333" cy="846777"/>
            <a:chOff x="3076692" y="3696703"/>
            <a:chExt cx="9315333" cy="846777"/>
          </a:xfrm>
        </xdr:grpSpPr>
        <xdr:cxnSp macro="">
          <xdr:nvCxnSpPr>
            <xdr:cNvPr id="6" name="Straight Connector 5">
              <a:extLst>
                <a:ext uri="{FF2B5EF4-FFF2-40B4-BE49-F238E27FC236}">
                  <a16:creationId xmlns:a16="http://schemas.microsoft.com/office/drawing/2014/main" id="{0042DA1A-D749-D53A-1437-1EE456604D53}"/>
                </a:ext>
              </a:extLst>
            </xdr:cNvPr>
            <xdr:cNvCxnSpPr/>
          </xdr:nvCxnSpPr>
          <xdr:spPr>
            <a:xfrm>
              <a:off x="3076692" y="4533955"/>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89DDD047-EFDC-4B99-763D-F01C03C26DB0}"/>
                </a:ext>
              </a:extLst>
            </xdr:cNvPr>
            <xdr:cNvSpPr txBox="1"/>
          </xdr:nvSpPr>
          <xdr:spPr>
            <a:xfrm>
              <a:off x="10829926" y="3696703"/>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$26.19</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457199</xdr:colOff>
      <xdr:row>42</xdr:row>
      <xdr:rowOff>57150</xdr:rowOff>
    </xdr:from>
    <xdr:to>
      <xdr:col>18</xdr:col>
      <xdr:colOff>600075</xdr:colOff>
      <xdr:row>46</xdr:row>
      <xdr:rowOff>114300</xdr:rowOff>
    </xdr:to>
    <xdr:sp macro="" textlink="">
      <xdr:nvSpPr>
        <xdr:cNvPr id="16" name="TextBox 15">
          <a:extLst>
            <a:ext uri="{FF2B5EF4-FFF2-40B4-BE49-F238E27FC236}">
              <a16:creationId xmlns:a16="http://schemas.microsoft.com/office/drawing/2014/main" id="{6B4DBA30-F9C3-9E8B-7B02-F2A097C6A52B}"/>
            </a:ext>
          </a:extLst>
        </xdr:cNvPr>
        <xdr:cNvSpPr txBox="1"/>
      </xdr:nvSpPr>
      <xdr:spPr>
        <a:xfrm>
          <a:off x="7096124" y="8362950"/>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none" strike="noStrike">
              <a:solidFill>
                <a:schemeClr val="dk1"/>
              </a:solidFill>
              <a:effectLst/>
              <a:latin typeface="Arial" panose="020B0604020202020204" pitchFamily="34" charset="0"/>
              <a:ea typeface="+mn-ea"/>
              <a:cs typeface="Arial" panose="020B0604020202020204" pitchFamily="34" charset="0"/>
            </a:rPr>
            <a:t>The Self-Sufficiency</a:t>
          </a:r>
          <a:r>
            <a:rPr lang="en-US" sz="1100" b="1" i="1" u="none" strike="noStrike" baseline="0">
              <a:solidFill>
                <a:schemeClr val="dk1"/>
              </a:solidFill>
              <a:effectLst/>
              <a:latin typeface="Arial" panose="020B0604020202020204" pitchFamily="34" charset="0"/>
              <a:ea typeface="+mn-ea"/>
              <a:cs typeface="Arial" panose="020B0604020202020204" pitchFamily="34" charset="0"/>
            </a:rPr>
            <a:t> Standard for Michigan 2023</a:t>
          </a:r>
          <a:endParaRPr lang="en-US" sz="1100" b="1" i="1"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Source: Center for Women's Welfare, University of Washington.</a:t>
          </a:r>
          <a:r>
            <a:rPr lang="en-US">
              <a:latin typeface="Arial" panose="020B0604020202020204" pitchFamily="34" charset="0"/>
              <a:cs typeface="Arial" panose="020B0604020202020204" pitchFamily="34" charset="0"/>
            </a:rPr>
            <a:t> </a:t>
          </a:r>
          <a:r>
            <a:rPr lang="en-US" sz="1100" b="0" i="0" u="none" strike="noStrike">
              <a:solidFill>
                <a:schemeClr val="dk1"/>
              </a:solidFill>
              <a:effectLst/>
              <a:latin typeface="Arial" panose="020B0604020202020204" pitchFamily="34" charset="0"/>
              <a:ea typeface="+mn-ea"/>
              <a:cs typeface="Arial" panose="020B0604020202020204" pitchFamily="34" charset="0"/>
            </a:rPr>
            <a:t>For more information see http://www.selfsufficiencystandard.org/#state or contact cwwsss@uw.edu</a:t>
          </a:r>
          <a:r>
            <a:rPr lang="en-US">
              <a:latin typeface="Arial" panose="020B0604020202020204" pitchFamily="34" charset="0"/>
              <a:cs typeface="Arial" panose="020B0604020202020204" pitchFamily="34" charset="0"/>
            </a:rPr>
            <a:t> </a:t>
          </a:r>
          <a:endParaRPr lang="en-US" sz="1100">
            <a:latin typeface="Arial" panose="020B0604020202020204" pitchFamily="34" charset="0"/>
            <a:cs typeface="Arial" panose="020B0604020202020204" pitchFamily="34" charset="0"/>
          </a:endParaRPr>
        </a:p>
      </xdr:txBody>
    </xdr:sp>
    <xdr:clientData/>
  </xdr:twoCellAnchor>
  <xdr:twoCellAnchor>
    <xdr:from>
      <xdr:col>19</xdr:col>
      <xdr:colOff>316230</xdr:colOff>
      <xdr:row>26</xdr:row>
      <xdr:rowOff>146685</xdr:rowOff>
    </xdr:from>
    <xdr:to>
      <xdr:col>33</xdr:col>
      <xdr:colOff>11431</xdr:colOff>
      <xdr:row>53</xdr:row>
      <xdr:rowOff>98213</xdr:rowOff>
    </xdr:to>
    <xdr:grpSp>
      <xdr:nvGrpSpPr>
        <xdr:cNvPr id="17" name="Group 16">
          <a:extLst>
            <a:ext uri="{FF2B5EF4-FFF2-40B4-BE49-F238E27FC236}">
              <a16:creationId xmlns:a16="http://schemas.microsoft.com/office/drawing/2014/main" id="{F31EEFED-F289-4DE9-BF86-99E153865809}"/>
            </a:ext>
          </a:extLst>
        </xdr:cNvPr>
        <xdr:cNvGrpSpPr/>
      </xdr:nvGrpSpPr>
      <xdr:grpSpPr>
        <a:xfrm>
          <a:off x="13879830" y="5213985"/>
          <a:ext cx="9963151" cy="4914053"/>
          <a:chOff x="2571749" y="704319"/>
          <a:chExt cx="9820276" cy="4371975"/>
        </a:xfrm>
      </xdr:grpSpPr>
      <xdr:graphicFrame macro="">
        <xdr:nvGraphicFramePr>
          <xdr:cNvPr id="18" name="Chart 17">
            <a:extLst>
              <a:ext uri="{FF2B5EF4-FFF2-40B4-BE49-F238E27FC236}">
                <a16:creationId xmlns:a16="http://schemas.microsoft.com/office/drawing/2014/main" id="{EDAA3519-71A7-F2D7-C75C-5219E318DE1E}"/>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9" name="Group 18">
            <a:extLst>
              <a:ext uri="{FF2B5EF4-FFF2-40B4-BE49-F238E27FC236}">
                <a16:creationId xmlns:a16="http://schemas.microsoft.com/office/drawing/2014/main" id="{987913D6-C76F-2957-95CB-5B7A60AB3E3B}"/>
              </a:ext>
            </a:extLst>
          </xdr:cNvPr>
          <xdr:cNvGrpSpPr/>
        </xdr:nvGrpSpPr>
        <xdr:grpSpPr>
          <a:xfrm>
            <a:off x="3095488" y="2764536"/>
            <a:ext cx="9296537" cy="680630"/>
            <a:chOff x="3095488" y="2764536"/>
            <a:chExt cx="9296537" cy="680630"/>
          </a:xfrm>
        </xdr:grpSpPr>
        <xdr:cxnSp macro="">
          <xdr:nvCxnSpPr>
            <xdr:cNvPr id="20" name="Straight Connector 19">
              <a:extLst>
                <a:ext uri="{FF2B5EF4-FFF2-40B4-BE49-F238E27FC236}">
                  <a16:creationId xmlns:a16="http://schemas.microsoft.com/office/drawing/2014/main" id="{77F4AF8D-EC0F-9EAC-04AC-46A3316AA3FD}"/>
                </a:ext>
              </a:extLst>
            </xdr:cNvPr>
            <xdr:cNvCxnSpPr/>
          </xdr:nvCxnSpPr>
          <xdr:spPr>
            <a:xfrm>
              <a:off x="3095488" y="3189189"/>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21" name="TextBox 20">
              <a:extLst>
                <a:ext uri="{FF2B5EF4-FFF2-40B4-BE49-F238E27FC236}">
                  <a16:creationId xmlns:a16="http://schemas.microsoft.com/office/drawing/2014/main" id="{F61BD7C1-93FF-AAE5-A18E-BAA94FAE6CD0}"/>
                </a:ext>
              </a:extLst>
            </xdr:cNvPr>
            <xdr:cNvSpPr txBox="1"/>
          </xdr:nvSpPr>
          <xdr:spPr>
            <a:xfrm>
              <a:off x="10829926" y="2764536"/>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$26.19</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F872879-7C4C-4DDD-A815-2A6A19E25C02}"/>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7" name="Group 6">
          <a:extLst>
            <a:ext uri="{FF2B5EF4-FFF2-40B4-BE49-F238E27FC236}">
              <a16:creationId xmlns:a16="http://schemas.microsoft.com/office/drawing/2014/main" id="{0857AF9D-2229-4AD7-B480-91C7976056CF}"/>
            </a:ext>
          </a:extLst>
        </xdr:cNvPr>
        <xdr:cNvGrpSpPr/>
      </xdr:nvGrpSpPr>
      <xdr:grpSpPr>
        <a:xfrm>
          <a:off x="257175" y="2800350"/>
          <a:ext cx="2914174" cy="1917945"/>
          <a:chOff x="845599" y="2855134"/>
          <a:chExt cx="4546600" cy="3675464"/>
        </a:xfrm>
        <a:solidFill>
          <a:schemeClr val="bg1"/>
        </a:solidFill>
      </xdr:grpSpPr>
      <xdr:graphicFrame macro="">
        <xdr:nvGraphicFramePr>
          <xdr:cNvPr id="8" name="Chart 7">
            <a:extLst>
              <a:ext uri="{FF2B5EF4-FFF2-40B4-BE49-F238E27FC236}">
                <a16:creationId xmlns:a16="http://schemas.microsoft.com/office/drawing/2014/main" id="{CE5292D4-EBA6-731E-34D1-428D7DC2EF38}"/>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TextBox 8">
            <a:extLst>
              <a:ext uri="{FF2B5EF4-FFF2-40B4-BE49-F238E27FC236}">
                <a16:creationId xmlns:a16="http://schemas.microsoft.com/office/drawing/2014/main" id="{2687B6D3-B775-A16C-96FA-357CB557C130}"/>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9a, 2022</a:t>
            </a:r>
          </a:p>
        </xdr:txBody>
      </xdr:sp>
    </xdr:grpSp>
    <xdr:clientData/>
  </xdr:twoCellAnchor>
  <xdr:twoCellAnchor>
    <xdr:from>
      <xdr:col>4</xdr:col>
      <xdr:colOff>323850</xdr:colOff>
      <xdr:row>13</xdr:row>
      <xdr:rowOff>81919</xdr:rowOff>
    </xdr:from>
    <xdr:to>
      <xdr:col>6</xdr:col>
      <xdr:colOff>637698</xdr:colOff>
      <xdr:row>24</xdr:row>
      <xdr:rowOff>129540</xdr:rowOff>
    </xdr:to>
    <xdr:grpSp>
      <xdr:nvGrpSpPr>
        <xdr:cNvPr id="12" name="Group 11">
          <a:extLst>
            <a:ext uri="{FF2B5EF4-FFF2-40B4-BE49-F238E27FC236}">
              <a16:creationId xmlns:a16="http://schemas.microsoft.com/office/drawing/2014/main" id="{8C8319E8-12F4-1263-5703-A4E41E5BDB91}"/>
            </a:ext>
          </a:extLst>
        </xdr:cNvPr>
        <xdr:cNvGrpSpPr/>
      </xdr:nvGrpSpPr>
      <xdr:grpSpPr>
        <a:xfrm>
          <a:off x="3790950" y="2748919"/>
          <a:ext cx="2914173" cy="2143121"/>
          <a:chOff x="3943350" y="4330770"/>
          <a:chExt cx="2914173" cy="2041932"/>
        </a:xfrm>
        <a:solidFill>
          <a:schemeClr val="bg1"/>
        </a:solidFill>
      </xdr:grpSpPr>
      <xdr:graphicFrame macro="">
        <xdr:nvGraphicFramePr>
          <xdr:cNvPr id="3" name="Chart 2">
            <a:extLst>
              <a:ext uri="{FF2B5EF4-FFF2-40B4-BE49-F238E27FC236}">
                <a16:creationId xmlns:a16="http://schemas.microsoft.com/office/drawing/2014/main" id="{F0C21A10-0C11-4DCE-8003-57655DE10FD4}"/>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ABDF03F6-ACC8-47E3-9301-78173B5CBDFD}"/>
              </a:ext>
            </a:extLst>
          </xdr:cNvPr>
          <xdr:cNvSpPr txBox="1"/>
        </xdr:nvSpPr>
        <xdr:spPr>
          <a:xfrm>
            <a:off x="3943350" y="433077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9a,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13" name="Group 12">
          <a:extLst>
            <a:ext uri="{FF2B5EF4-FFF2-40B4-BE49-F238E27FC236}">
              <a16:creationId xmlns:a16="http://schemas.microsoft.com/office/drawing/2014/main" id="{B8B42EF1-DC4D-4ED3-9691-317AC0301F06}"/>
            </a:ext>
          </a:extLst>
        </xdr:cNvPr>
        <xdr:cNvGrpSpPr/>
      </xdr:nvGrpSpPr>
      <xdr:grpSpPr>
        <a:xfrm>
          <a:off x="7572375" y="2809875"/>
          <a:ext cx="2933700" cy="1953102"/>
          <a:chOff x="3933825" y="4419600"/>
          <a:chExt cx="2933700" cy="1953102"/>
        </a:xfrm>
        <a:solidFill>
          <a:schemeClr val="bg1"/>
        </a:solidFill>
      </xdr:grpSpPr>
      <xdr:graphicFrame macro="">
        <xdr:nvGraphicFramePr>
          <xdr:cNvPr id="14" name="Chart 13">
            <a:extLst>
              <a:ext uri="{FF2B5EF4-FFF2-40B4-BE49-F238E27FC236}">
                <a16:creationId xmlns:a16="http://schemas.microsoft.com/office/drawing/2014/main" id="{C0C0BEE5-E0E2-C2ED-A4C8-80B1C4A7DEAB}"/>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5" name="TextBox 14">
            <a:extLst>
              <a:ext uri="{FF2B5EF4-FFF2-40B4-BE49-F238E27FC236}">
                <a16:creationId xmlns:a16="http://schemas.microsoft.com/office/drawing/2014/main" id="{30FB5AA5-7C2E-CE57-B3D6-975933D69EEF}"/>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9a, 2022</a:t>
            </a:r>
          </a:p>
        </xdr:txBody>
      </xdr:sp>
    </xdr:grpSp>
    <xdr:clientData/>
  </xdr:twoCellAnchor>
  <xdr:twoCellAnchor>
    <xdr:from>
      <xdr:col>12</xdr:col>
      <xdr:colOff>27940</xdr:colOff>
      <xdr:row>8</xdr:row>
      <xdr:rowOff>38100</xdr:rowOff>
    </xdr:from>
    <xdr:to>
      <xdr:col>15</xdr:col>
      <xdr:colOff>95250</xdr:colOff>
      <xdr:row>16</xdr:row>
      <xdr:rowOff>106045</xdr:rowOff>
    </xdr:to>
    <xdr:grpSp>
      <xdr:nvGrpSpPr>
        <xdr:cNvPr id="19" name="Group 18">
          <a:extLst>
            <a:ext uri="{FF2B5EF4-FFF2-40B4-BE49-F238E27FC236}">
              <a16:creationId xmlns:a16="http://schemas.microsoft.com/office/drawing/2014/main" id="{47BFBE26-451A-4FFE-CDFC-6534F772338F}"/>
            </a:ext>
          </a:extLst>
        </xdr:cNvPr>
        <xdr:cNvGrpSpPr/>
      </xdr:nvGrpSpPr>
      <xdr:grpSpPr>
        <a:xfrm>
          <a:off x="11305540" y="1752600"/>
          <a:ext cx="2029460" cy="1591945"/>
          <a:chOff x="11629390" y="3400425"/>
          <a:chExt cx="2029460" cy="1591945"/>
        </a:xfrm>
        <a:solidFill>
          <a:schemeClr val="bg1"/>
        </a:solidFill>
      </xdr:grpSpPr>
      <xdr:sp macro="" textlink="">
        <xdr:nvSpPr>
          <xdr:cNvPr id="4" name="Text Box 86" descr="P306TB307bA#y1">
            <a:extLst>
              <a:ext uri="{FF2B5EF4-FFF2-40B4-BE49-F238E27FC236}">
                <a16:creationId xmlns:a16="http://schemas.microsoft.com/office/drawing/2014/main" id="{1A99360E-2A24-D012-1C56-26C59AD56E5D}"/>
              </a:ext>
            </a:extLst>
          </xdr:cNvPr>
          <xdr:cNvSpPr txBox="1">
            <a:spLocks noChangeArrowheads="1"/>
          </xdr:cNvSpPr>
        </xdr:nvSpPr>
        <xdr:spPr bwMode="auto">
          <a:xfrm>
            <a:off x="11629390" y="3400425"/>
            <a:ext cx="202946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9a,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5" name="Group 4">
            <a:extLst>
              <a:ext uri="{FF2B5EF4-FFF2-40B4-BE49-F238E27FC236}">
                <a16:creationId xmlns:a16="http://schemas.microsoft.com/office/drawing/2014/main" id="{054C3B1D-2E9F-C1A8-9068-953B00E11F99}"/>
              </a:ext>
            </a:extLst>
          </xdr:cNvPr>
          <xdr:cNvGrpSpPr/>
        </xdr:nvGrpSpPr>
        <xdr:grpSpPr>
          <a:xfrm>
            <a:off x="11717656" y="3837940"/>
            <a:ext cx="1922143" cy="1154430"/>
            <a:chOff x="201931" y="66675"/>
            <a:chExt cx="1922143" cy="1154430"/>
          </a:xfrm>
          <a:grpFill/>
        </xdr:grpSpPr>
        <xdr:sp macro="" textlink="">
          <xdr:nvSpPr>
            <xdr:cNvPr id="6" name="Text Box 16">
              <a:extLst>
                <a:ext uri="{FF2B5EF4-FFF2-40B4-BE49-F238E27FC236}">
                  <a16:creationId xmlns:a16="http://schemas.microsoft.com/office/drawing/2014/main" id="{8CFAC3E3-D0BA-23D3-ED93-B4CF22B4624A}"/>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98.3%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0" name="Group 9">
              <a:extLst>
                <a:ext uri="{FF2B5EF4-FFF2-40B4-BE49-F238E27FC236}">
                  <a16:creationId xmlns:a16="http://schemas.microsoft.com/office/drawing/2014/main" id="{69E694B3-728F-C8BD-B301-BCD318D4D480}"/>
                </a:ext>
              </a:extLst>
            </xdr:cNvPr>
            <xdr:cNvGrpSpPr/>
          </xdr:nvGrpSpPr>
          <xdr:grpSpPr>
            <a:xfrm>
              <a:off x="201931" y="66675"/>
              <a:ext cx="1804985" cy="1144905"/>
              <a:chOff x="201931" y="66675"/>
              <a:chExt cx="1804985" cy="1144905"/>
            </a:xfrm>
            <a:grpFill/>
          </xdr:grpSpPr>
          <xdr:sp macro="" textlink="">
            <xdr:nvSpPr>
              <xdr:cNvPr id="16" name="Text Box 15">
                <a:extLst>
                  <a:ext uri="{FF2B5EF4-FFF2-40B4-BE49-F238E27FC236}">
                    <a16:creationId xmlns:a16="http://schemas.microsoft.com/office/drawing/2014/main" id="{B2C14089-85E0-63E9-F7D7-26B52FCA8E33}"/>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1.7%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7" name="Graphic 4" descr="Man outline">
                <a:extLst>
                  <a:ext uri="{FF2B5EF4-FFF2-40B4-BE49-F238E27FC236}">
                    <a16:creationId xmlns:a16="http://schemas.microsoft.com/office/drawing/2014/main" id="{77DCFC15-3F27-4112-5171-A5519DF6E78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8" name="Graphic 6" descr="Woman outline">
                <a:extLst>
                  <a:ext uri="{FF2B5EF4-FFF2-40B4-BE49-F238E27FC236}">
                    <a16:creationId xmlns:a16="http://schemas.microsoft.com/office/drawing/2014/main" id="{217CA2F3-35B9-2990-7EC4-7559A12EB72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59EE4EF6-5C0C-1049-C992-CFBDFC64F02C}"/>
            </a:ext>
          </a:extLst>
        </xdr:cNvPr>
        <xdr:cNvSpPr txBox="1"/>
      </xdr:nvSpPr>
      <xdr:spPr>
        <a:xfrm>
          <a:off x="66675" y="4591050"/>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5103995E-CB64-4DD8-AFB8-45979B4275CC}"/>
            </a:ext>
          </a:extLst>
        </xdr:cNvPr>
        <xdr:cNvSpPr txBox="1"/>
      </xdr:nvSpPr>
      <xdr:spPr>
        <a:xfrm>
          <a:off x="3686175" y="4629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D5776E4-1881-4220-BCF9-595F5294A1B0}"/>
            </a:ext>
          </a:extLst>
        </xdr:cNvPr>
        <xdr:cNvSpPr txBox="1"/>
      </xdr:nvSpPr>
      <xdr:spPr>
        <a:xfrm>
          <a:off x="7486650" y="46196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DE785A7-256A-4FDA-BA00-E18FB6F8FA59}"/>
            </a:ext>
          </a:extLst>
        </xdr:cNvPr>
        <xdr:cNvSpPr txBox="1"/>
      </xdr:nvSpPr>
      <xdr:spPr>
        <a:xfrm>
          <a:off x="11249025" y="3105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51EAD42-EF38-4468-85E4-D5C33391F2BE}"/>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238125</xdr:colOff>
      <xdr:row>2</xdr:row>
      <xdr:rowOff>95250</xdr:rowOff>
    </xdr:from>
    <xdr:to>
      <xdr:col>13</xdr:col>
      <xdr:colOff>254889</xdr:colOff>
      <xdr:row>12</xdr:row>
      <xdr:rowOff>160782</xdr:rowOff>
    </xdr:to>
    <xdr:grpSp>
      <xdr:nvGrpSpPr>
        <xdr:cNvPr id="5" name="Group 4">
          <a:extLst>
            <a:ext uri="{FF2B5EF4-FFF2-40B4-BE49-F238E27FC236}">
              <a16:creationId xmlns:a16="http://schemas.microsoft.com/office/drawing/2014/main" id="{B70623B2-6CD4-0C56-5164-1557DBA11E14}"/>
            </a:ext>
          </a:extLst>
        </xdr:cNvPr>
        <xdr:cNvGrpSpPr/>
      </xdr:nvGrpSpPr>
      <xdr:grpSpPr>
        <a:xfrm>
          <a:off x="7553325" y="581025"/>
          <a:ext cx="3026664" cy="2322957"/>
          <a:chOff x="5400675" y="600075"/>
          <a:chExt cx="2914173" cy="3057525"/>
        </a:xfrm>
      </xdr:grpSpPr>
      <xdr:graphicFrame macro="">
        <xdr:nvGraphicFramePr>
          <xdr:cNvPr id="3" name="Chart 2">
            <a:extLst>
              <a:ext uri="{FF2B5EF4-FFF2-40B4-BE49-F238E27FC236}">
                <a16:creationId xmlns:a16="http://schemas.microsoft.com/office/drawing/2014/main" id="{206FDDF1-DB56-46F6-B0DC-2B1EEA59B0C6}"/>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TextBox 3">
            <a:extLst>
              <a:ext uri="{FF2B5EF4-FFF2-40B4-BE49-F238E27FC236}">
                <a16:creationId xmlns:a16="http://schemas.microsoft.com/office/drawing/2014/main" id="{112BEF0E-7807-418B-A931-99FD5B5A0B5E}"/>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Share of Skills Overlap with ECE </a:t>
            </a:r>
            <a:r>
              <a:rPr lang="en-US" sz="1000" b="1" baseline="0">
                <a:solidFill>
                  <a:schemeClr val="tx1">
                    <a:lumMod val="65000"/>
                    <a:lumOff val="35000"/>
                  </a:schemeClr>
                </a:solidFill>
                <a:latin typeface="Arial" panose="020B0604020202020204" pitchFamily="34" charset="0"/>
                <a:cs typeface="Arial" panose="020B0604020202020204" pitchFamily="34" charset="0"/>
              </a:rPr>
              <a:t>Lead Teacher</a:t>
            </a:r>
            <a:endParaRPr lang="en-US" sz="1000" b="1">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twoCellAnchor>
    <xdr:from>
      <xdr:col>1</xdr:col>
      <xdr:colOff>106679</xdr:colOff>
      <xdr:row>53</xdr:row>
      <xdr:rowOff>139065</xdr:rowOff>
    </xdr:from>
    <xdr:to>
      <xdr:col>14</xdr:col>
      <xdr:colOff>344805</xdr:colOff>
      <xdr:row>57</xdr:row>
      <xdr:rowOff>32385</xdr:rowOff>
    </xdr:to>
    <xdr:sp macro="" textlink="">
      <xdr:nvSpPr>
        <xdr:cNvPr id="16" name="TextBox 15">
          <a:extLst>
            <a:ext uri="{FF2B5EF4-FFF2-40B4-BE49-F238E27FC236}">
              <a16:creationId xmlns:a16="http://schemas.microsoft.com/office/drawing/2014/main" id="{1D37941E-B5BA-457F-984D-4A37B5A0E0BC}"/>
            </a:ext>
          </a:extLst>
        </xdr:cNvPr>
        <xdr:cNvSpPr txBox="1"/>
      </xdr:nvSpPr>
      <xdr:spPr>
        <a:xfrm>
          <a:off x="2682239" y="11325225"/>
          <a:ext cx="8863966"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47622</xdr:colOff>
      <xdr:row>1</xdr:row>
      <xdr:rowOff>52387</xdr:rowOff>
    </xdr:from>
    <xdr:to>
      <xdr:col>28</xdr:col>
      <xdr:colOff>466725</xdr:colOff>
      <xdr:row>16</xdr:row>
      <xdr:rowOff>114300</xdr:rowOff>
    </xdr:to>
    <xdr:grpSp>
      <xdr:nvGrpSpPr>
        <xdr:cNvPr id="19" name="Group 18">
          <a:extLst>
            <a:ext uri="{FF2B5EF4-FFF2-40B4-BE49-F238E27FC236}">
              <a16:creationId xmlns:a16="http://schemas.microsoft.com/office/drawing/2014/main" id="{F4FA5F27-44FB-7E82-74A3-5FED10E94C04}"/>
            </a:ext>
          </a:extLst>
        </xdr:cNvPr>
        <xdr:cNvGrpSpPr/>
      </xdr:nvGrpSpPr>
      <xdr:grpSpPr>
        <a:xfrm>
          <a:off x="10934697" y="347662"/>
          <a:ext cx="8382003" cy="3271838"/>
          <a:chOff x="11249015" y="341947"/>
          <a:chExt cx="9858685" cy="3338513"/>
        </a:xfrm>
      </xdr:grpSpPr>
      <xdr:grpSp>
        <xdr:nvGrpSpPr>
          <xdr:cNvPr id="15" name="Group 14">
            <a:extLst>
              <a:ext uri="{FF2B5EF4-FFF2-40B4-BE49-F238E27FC236}">
                <a16:creationId xmlns:a16="http://schemas.microsoft.com/office/drawing/2014/main" id="{FCCC6A4D-AC49-836F-015B-B58F06A9A815}"/>
              </a:ext>
            </a:extLst>
          </xdr:cNvPr>
          <xdr:cNvGrpSpPr/>
        </xdr:nvGrpSpPr>
        <xdr:grpSpPr>
          <a:xfrm>
            <a:off x="11249015" y="341947"/>
            <a:ext cx="9858685" cy="3338513"/>
            <a:chOff x="11182342" y="500062"/>
            <a:chExt cx="10239571" cy="3252788"/>
          </a:xfrm>
        </xdr:grpSpPr>
        <xdr:grpSp>
          <xdr:nvGrpSpPr>
            <xdr:cNvPr id="12" name="Group 11">
              <a:extLst>
                <a:ext uri="{FF2B5EF4-FFF2-40B4-BE49-F238E27FC236}">
                  <a16:creationId xmlns:a16="http://schemas.microsoft.com/office/drawing/2014/main" id="{DA0ACC8E-333F-F84F-59E8-3A9C3D0AF8ED}"/>
                </a:ext>
              </a:extLst>
            </xdr:cNvPr>
            <xdr:cNvGrpSpPr/>
          </xdr:nvGrpSpPr>
          <xdr:grpSpPr>
            <a:xfrm>
              <a:off x="11182342" y="500062"/>
              <a:ext cx="10239571" cy="3252788"/>
              <a:chOff x="8410567" y="538162"/>
              <a:chExt cx="10259058" cy="2909888"/>
            </a:xfrm>
            <a:solidFill>
              <a:schemeClr val="bg1"/>
            </a:solidFill>
          </xdr:grpSpPr>
          <xdr:graphicFrame macro="">
            <xdr:nvGraphicFramePr>
              <xdr:cNvPr id="6" name="Chart 5">
                <a:extLst>
                  <a:ext uri="{FF2B5EF4-FFF2-40B4-BE49-F238E27FC236}">
                    <a16:creationId xmlns:a16="http://schemas.microsoft.com/office/drawing/2014/main" id="{8F39C4D2-0A13-C96B-4FF0-9A8D09A0510D}"/>
                  </a:ext>
                </a:extLst>
              </xdr:cNvPr>
              <xdr:cNvGraphicFramePr/>
            </xdr:nvGraphicFramePr>
            <xdr:xfrm>
              <a:off x="8410567" y="538162"/>
              <a:ext cx="8439148"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7" name="TextBox 6">
                <a:extLst>
                  <a:ext uri="{FF2B5EF4-FFF2-40B4-BE49-F238E27FC236}">
                    <a16:creationId xmlns:a16="http://schemas.microsoft.com/office/drawing/2014/main" id="{B59E5F8E-81DB-4A17-8F80-955B247DA376}"/>
                  </a:ext>
                </a:extLst>
              </xdr:cNvPr>
              <xdr:cNvSpPr txBox="1"/>
            </xdr:nvSpPr>
            <xdr:spPr>
              <a:xfrm>
                <a:off x="9848849" y="542925"/>
                <a:ext cx="5693872" cy="23812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9a, 2022</a:t>
                </a:r>
              </a:p>
            </xdr:txBody>
          </xdr:sp>
          <xdr:cxnSp macro="">
            <xdr:nvCxnSpPr>
              <xdr:cNvPr id="10" name="Straight Connector 9">
                <a:extLst>
                  <a:ext uri="{FF2B5EF4-FFF2-40B4-BE49-F238E27FC236}">
                    <a16:creationId xmlns:a16="http://schemas.microsoft.com/office/drawing/2014/main" id="{16D1447E-A875-47B7-BAAF-BBC3462CBEFC}"/>
                  </a:ext>
                </a:extLst>
              </xdr:cNvPr>
              <xdr:cNvCxnSpPr/>
            </xdr:nvCxnSpPr>
            <xdr:spPr>
              <a:xfrm>
                <a:off x="9001681" y="1919419"/>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E5A69CE4-DDEE-4DB9-AF95-BFCE4947569F}"/>
                  </a:ext>
                </a:extLst>
              </xdr:cNvPr>
              <xdr:cNvSpPr txBox="1"/>
            </xdr:nvSpPr>
            <xdr:spPr>
              <a:xfrm>
                <a:off x="16654386" y="1918737"/>
                <a:ext cx="2015239" cy="438351"/>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$15.65</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Lead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endParaRPr lang="en-US" sz="700" b="0" i="1">
                  <a:solidFill>
                    <a:srgbClr val="D45D00"/>
                  </a:solidFill>
                  <a:latin typeface="Arial" panose="020B0604020202020204" pitchFamily="34" charset="0"/>
                  <a:cs typeface="Arial" panose="020B0604020202020204" pitchFamily="34" charset="0"/>
                </a:endParaRPr>
              </a:p>
            </xdr:txBody>
          </xdr:sp>
        </xdr:grpSp>
        <xdr:cxnSp macro="">
          <xdr:nvCxnSpPr>
            <xdr:cNvPr id="13" name="Straight Connector 12">
              <a:extLst>
                <a:ext uri="{FF2B5EF4-FFF2-40B4-BE49-F238E27FC236}">
                  <a16:creationId xmlns:a16="http://schemas.microsoft.com/office/drawing/2014/main" id="{8B26FA4F-2302-4DA9-9711-E7B043508D21}"/>
                </a:ext>
              </a:extLst>
            </xdr:cNvPr>
            <xdr:cNvCxnSpPr/>
          </xdr:nvCxnSpPr>
          <xdr:spPr>
            <a:xfrm>
              <a:off x="11744861" y="1402710"/>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4" name="TextBox 13">
              <a:extLst>
                <a:ext uri="{FF2B5EF4-FFF2-40B4-BE49-F238E27FC236}">
                  <a16:creationId xmlns:a16="http://schemas.microsoft.com/office/drawing/2014/main" id="{FE1C6566-1247-4B56-A394-AD49BAA4EEBE}"/>
                </a:ext>
              </a:extLst>
            </xdr:cNvPr>
            <xdr:cNvSpPr txBox="1"/>
          </xdr:nvSpPr>
          <xdr:spPr>
            <a:xfrm>
              <a:off x="19400474" y="1389762"/>
              <a:ext cx="1986372" cy="490006"/>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$23.22</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Lead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7" name="Straight Connector 16">
            <a:extLst>
              <a:ext uri="{FF2B5EF4-FFF2-40B4-BE49-F238E27FC236}">
                <a16:creationId xmlns:a16="http://schemas.microsoft.com/office/drawing/2014/main" id="{C56888B8-9AC0-4544-90EF-CDACB7DF89B1}"/>
              </a:ext>
            </a:extLst>
          </xdr:cNvPr>
          <xdr:cNvCxnSpPr/>
        </xdr:nvCxnSpPr>
        <xdr:spPr>
          <a:xfrm>
            <a:off x="11790043" y="1054408"/>
            <a:ext cx="8277384" cy="12454"/>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8" name="TextBox 17">
            <a:extLst>
              <a:ext uri="{FF2B5EF4-FFF2-40B4-BE49-F238E27FC236}">
                <a16:creationId xmlns:a16="http://schemas.microsoft.com/office/drawing/2014/main" id="{A08858B4-567E-44F8-9176-D217A457DF31}"/>
              </a:ext>
            </a:extLst>
          </xdr:cNvPr>
          <xdr:cNvSpPr txBox="1"/>
        </xdr:nvSpPr>
        <xdr:spPr>
          <a:xfrm>
            <a:off x="19160890" y="576298"/>
            <a:ext cx="1901795" cy="502920"/>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$25.54</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Lead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230981</xdr:colOff>
      <xdr:row>26</xdr:row>
      <xdr:rowOff>73819</xdr:rowOff>
    </xdr:from>
    <xdr:to>
      <xdr:col>28</xdr:col>
      <xdr:colOff>297656</xdr:colOff>
      <xdr:row>36</xdr:row>
      <xdr:rowOff>128587</xdr:rowOff>
    </xdr:to>
    <xdr:grpSp>
      <xdr:nvGrpSpPr>
        <xdr:cNvPr id="38" name="Group 37">
          <a:extLst>
            <a:ext uri="{FF2B5EF4-FFF2-40B4-BE49-F238E27FC236}">
              <a16:creationId xmlns:a16="http://schemas.microsoft.com/office/drawing/2014/main" id="{2FBB0F57-71F3-85C2-1B3F-7BB256B39E78}"/>
            </a:ext>
          </a:extLst>
        </xdr:cNvPr>
        <xdr:cNvGrpSpPr/>
      </xdr:nvGrpSpPr>
      <xdr:grpSpPr>
        <a:xfrm>
          <a:off x="16223456" y="5512594"/>
          <a:ext cx="2924175" cy="1997868"/>
          <a:chOff x="0" y="61912"/>
          <a:chExt cx="2286000" cy="2176463"/>
        </a:xfrm>
      </xdr:grpSpPr>
      <xdr:graphicFrame macro="">
        <xdr:nvGraphicFramePr>
          <xdr:cNvPr id="39" name="Chart 38">
            <a:extLst>
              <a:ext uri="{FF2B5EF4-FFF2-40B4-BE49-F238E27FC236}">
                <a16:creationId xmlns:a16="http://schemas.microsoft.com/office/drawing/2014/main" id="{22E48CDA-A4DE-C700-EF6C-3E7DFED46808}"/>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40" name="TextBox 19">
            <a:extLst>
              <a:ext uri="{FF2B5EF4-FFF2-40B4-BE49-F238E27FC236}">
                <a16:creationId xmlns:a16="http://schemas.microsoft.com/office/drawing/2014/main" id="{379E5ADD-EBB8-4FEB-90DC-1962F10A8FAD}"/>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9a</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BDB1AD3-2528-43D1-8133-56F93A30815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4" name="Chart 3">
          <a:extLst>
            <a:ext uri="{FF2B5EF4-FFF2-40B4-BE49-F238E27FC236}">
              <a16:creationId xmlns:a16="http://schemas.microsoft.com/office/drawing/2014/main" id="{5F732258-F906-45BA-B215-4341414721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3" name="TextBox 2">
          <a:extLst>
            <a:ext uri="{FF2B5EF4-FFF2-40B4-BE49-F238E27FC236}">
              <a16:creationId xmlns:a16="http://schemas.microsoft.com/office/drawing/2014/main" id="{61D857B9-D312-4122-92D8-54022D22D5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15240</xdr:colOff>
      <xdr:row>27</xdr:row>
      <xdr:rowOff>53340</xdr:rowOff>
    </xdr:from>
    <xdr:to>
      <xdr:col>34</xdr:col>
      <xdr:colOff>1434465</xdr:colOff>
      <xdr:row>49</xdr:row>
      <xdr:rowOff>104775</xdr:rowOff>
    </xdr:to>
    <xdr:graphicFrame macro="">
      <xdr:nvGraphicFramePr>
        <xdr:cNvPr id="5" name="Chart 4">
          <a:extLst>
            <a:ext uri="{FF2B5EF4-FFF2-40B4-BE49-F238E27FC236}">
              <a16:creationId xmlns:a16="http://schemas.microsoft.com/office/drawing/2014/main" id="{54CB9FF2-30E6-4060-BA85-FCE4653F3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Childcare%20Study%20Overview_01.3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alent2025inc.sharepoint.com/sites/SharedDrive/Shared%20Documents/Working%20Groups/Talent%20Demand/Initiatives/ECIC%20Wage%20Study/Data/Statewide_Report%20Data.xlsx" TargetMode="External"/><Relationship Id="rId1" Type="http://schemas.openxmlformats.org/officeDocument/2006/relationships/externalLinkPath" Target="Statewide_Report%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st Michigan"/>
      <sheetName val="Wages"/>
      <sheetName val="Gain &amp; Drain"/>
      <sheetName val="Similar Jobs"/>
      <sheetName val="Sheet1"/>
      <sheetName val="Sheet2"/>
      <sheetName val="Sheet3"/>
    </sheetNames>
    <sheetDataSet>
      <sheetData sheetId="0"/>
      <sheetData sheetId="1"/>
      <sheetData sheetId="2">
        <row r="1">
          <cell r="C1" t="str">
            <v>Retail Salespersons</v>
          </cell>
        </row>
        <row r="2">
          <cell r="C2" t="str">
            <v>Social and Human Service Assistants</v>
          </cell>
        </row>
        <row r="3">
          <cell r="C3" t="str">
            <v>Waiters and Waitresses</v>
          </cell>
        </row>
        <row r="4">
          <cell r="C4" t="str">
            <v>Teaching Assistants</v>
          </cell>
        </row>
        <row r="5">
          <cell r="C5" t="str">
            <v>Recreation Workers</v>
          </cell>
        </row>
        <row r="6">
          <cell r="C6" t="str">
            <v>Secretaries and Admin. Assistants</v>
          </cell>
        </row>
        <row r="7">
          <cell r="C7" t="str">
            <v>Cashiers</v>
          </cell>
        </row>
        <row r="8">
          <cell r="C8" t="str">
            <v>Preschool Teachers</v>
          </cell>
        </row>
        <row r="9">
          <cell r="C9" t="str">
            <v>Managers</v>
          </cell>
        </row>
        <row r="10">
          <cell r="C10" t="str">
            <v>Preschool Teachers, Except Special Education</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ead Start Teacher"/>
      <sheetName val="Early Head Start Teacher"/>
      <sheetName val="EHS Home Visitor"/>
      <sheetName val="Assistant Teacher"/>
      <sheetName val="Substitute Teacher"/>
      <sheetName val="Center Aide"/>
      <sheetName val="Food Aide"/>
      <sheetName val="Sheet1"/>
      <sheetName val="DFT Salary Schedule"/>
    </sheetNames>
    <sheetDataSet>
      <sheetData sheetId="0">
        <row r="4">
          <cell r="A4" t="str">
            <v>0-3 Years</v>
          </cell>
        </row>
      </sheetData>
      <sheetData sheetId="1">
        <row r="182">
          <cell r="C182" t="str">
            <v>Median Advertised Wage</v>
          </cell>
        </row>
        <row r="183">
          <cell r="A183">
            <v>44958</v>
          </cell>
        </row>
        <row r="184">
          <cell r="A184">
            <v>44927</v>
          </cell>
        </row>
        <row r="185">
          <cell r="A185">
            <v>44896</v>
          </cell>
        </row>
        <row r="186">
          <cell r="A186">
            <v>44866</v>
          </cell>
        </row>
        <row r="187">
          <cell r="A187">
            <v>44835</v>
          </cell>
        </row>
        <row r="188">
          <cell r="A188">
            <v>44805</v>
          </cell>
        </row>
        <row r="189">
          <cell r="A189">
            <v>44774</v>
          </cell>
        </row>
        <row r="190">
          <cell r="A190">
            <v>44743</v>
          </cell>
        </row>
        <row r="191">
          <cell r="A191">
            <v>44713</v>
          </cell>
        </row>
        <row r="192">
          <cell r="A192">
            <v>44682</v>
          </cell>
        </row>
        <row r="193">
          <cell r="A193">
            <v>44652</v>
          </cell>
        </row>
        <row r="194">
          <cell r="A194">
            <v>44621</v>
          </cell>
        </row>
        <row r="195">
          <cell r="A195">
            <v>44593</v>
          </cell>
        </row>
        <row r="196">
          <cell r="A196">
            <v>44562</v>
          </cell>
        </row>
        <row r="197">
          <cell r="A197">
            <v>44531</v>
          </cell>
        </row>
        <row r="198">
          <cell r="A198">
            <v>44501</v>
          </cell>
        </row>
        <row r="199">
          <cell r="A199">
            <v>44470</v>
          </cell>
        </row>
        <row r="200">
          <cell r="A200">
            <v>44440</v>
          </cell>
        </row>
        <row r="201">
          <cell r="A201">
            <v>44409</v>
          </cell>
        </row>
        <row r="202">
          <cell r="A202">
            <v>44378</v>
          </cell>
        </row>
        <row r="203">
          <cell r="A203">
            <v>44348</v>
          </cell>
        </row>
        <row r="204">
          <cell r="A204">
            <v>44317</v>
          </cell>
        </row>
        <row r="205">
          <cell r="A205">
            <v>44287</v>
          </cell>
        </row>
        <row r="206">
          <cell r="A206">
            <v>44256</v>
          </cell>
        </row>
        <row r="207">
          <cell r="A207">
            <v>44228</v>
          </cell>
        </row>
        <row r="208">
          <cell r="A208">
            <v>44197</v>
          </cell>
        </row>
        <row r="209">
          <cell r="A209">
            <v>44166</v>
          </cell>
        </row>
        <row r="210">
          <cell r="A210">
            <v>44136</v>
          </cell>
        </row>
        <row r="211">
          <cell r="A211">
            <v>44105</v>
          </cell>
        </row>
        <row r="212">
          <cell r="A212">
            <v>44075</v>
          </cell>
        </row>
        <row r="213">
          <cell r="A213">
            <v>44044</v>
          </cell>
        </row>
        <row r="214">
          <cell r="A214">
            <v>44013</v>
          </cell>
        </row>
        <row r="215">
          <cell r="A215">
            <v>43983</v>
          </cell>
        </row>
        <row r="216">
          <cell r="A216">
            <v>43952</v>
          </cell>
        </row>
        <row r="217">
          <cell r="A217">
            <v>43922</v>
          </cell>
        </row>
        <row r="218">
          <cell r="A218">
            <v>43891</v>
          </cell>
        </row>
        <row r="219">
          <cell r="A219">
            <v>43862</v>
          </cell>
        </row>
        <row r="220">
          <cell r="A220">
            <v>43831</v>
          </cell>
        </row>
        <row r="221">
          <cell r="A221">
            <v>43800</v>
          </cell>
        </row>
        <row r="222">
          <cell r="A222">
            <v>43770</v>
          </cell>
        </row>
        <row r="223">
          <cell r="A223">
            <v>43739</v>
          </cell>
        </row>
        <row r="224">
          <cell r="A224">
            <v>43709</v>
          </cell>
        </row>
        <row r="225">
          <cell r="A225">
            <v>43678</v>
          </cell>
        </row>
        <row r="226">
          <cell r="A226">
            <v>43647</v>
          </cell>
        </row>
        <row r="227">
          <cell r="A227">
            <v>43617</v>
          </cell>
        </row>
        <row r="228">
          <cell r="A228">
            <v>43586</v>
          </cell>
        </row>
        <row r="229">
          <cell r="A229">
            <v>43556</v>
          </cell>
        </row>
        <row r="230">
          <cell r="A230">
            <v>43525</v>
          </cell>
        </row>
        <row r="231">
          <cell r="A231">
            <v>43497</v>
          </cell>
        </row>
        <row r="232">
          <cell r="A232">
            <v>43466</v>
          </cell>
        </row>
        <row r="233">
          <cell r="A233">
            <v>43435</v>
          </cell>
        </row>
        <row r="234">
          <cell r="A234">
            <v>43405</v>
          </cell>
        </row>
        <row r="235">
          <cell r="A235">
            <v>43374</v>
          </cell>
        </row>
        <row r="236">
          <cell r="A236">
            <v>43344</v>
          </cell>
        </row>
        <row r="237">
          <cell r="A237">
            <v>43313</v>
          </cell>
        </row>
        <row r="238">
          <cell r="A238">
            <v>43282</v>
          </cell>
        </row>
        <row r="239">
          <cell r="A239">
            <v>43252</v>
          </cell>
        </row>
        <row r="240">
          <cell r="A240">
            <v>43221</v>
          </cell>
        </row>
        <row r="241">
          <cell r="A241">
            <v>43191</v>
          </cell>
        </row>
        <row r="242">
          <cell r="A242">
            <v>43160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livingwage.mit.edu/metros/19820"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D2CD0-9194-4CC6-9137-E81441DA5467}">
  <sheetPr codeName="Sheet1">
    <tabColor rgb="FF003E51"/>
  </sheetPr>
  <dimension ref="A1:C42"/>
  <sheetViews>
    <sheetView tabSelected="1" workbookViewId="0">
      <selection activeCell="F32" sqref="F32"/>
    </sheetView>
  </sheetViews>
  <sheetFormatPr defaultColWidth="9.140625" defaultRowHeight="14.25" x14ac:dyDescent="0.2"/>
  <cols>
    <col min="1" max="1" width="14.140625" style="1" customWidth="1"/>
    <col min="2" max="2" width="11" style="1" customWidth="1"/>
    <col min="3" max="3" width="41" style="1" customWidth="1"/>
    <col min="4" max="16384" width="9.140625" style="1"/>
  </cols>
  <sheetData>
    <row r="1" spans="1:3" ht="20.25" x14ac:dyDescent="0.3">
      <c r="A1" s="227" t="s">
        <v>187</v>
      </c>
      <c r="B1" s="227"/>
      <c r="C1" s="227"/>
    </row>
    <row r="2" spans="1:3" ht="56.25" customHeight="1" x14ac:dyDescent="0.2">
      <c r="A2" s="228" t="s">
        <v>338</v>
      </c>
      <c r="B2" s="229"/>
      <c r="C2" s="229"/>
    </row>
    <row r="3" spans="1:3" x14ac:dyDescent="0.2">
      <c r="A3" s="233" t="s">
        <v>93</v>
      </c>
      <c r="B3" s="234"/>
      <c r="C3" s="234"/>
    </row>
    <row r="4" spans="1:3" x14ac:dyDescent="0.2">
      <c r="A4" s="8"/>
      <c r="B4" s="9"/>
      <c r="C4" s="9"/>
    </row>
    <row r="5" spans="1:3" x14ac:dyDescent="0.2">
      <c r="A5" s="230" t="s">
        <v>7</v>
      </c>
      <c r="B5" s="230"/>
      <c r="C5" s="230"/>
    </row>
    <row r="6" spans="1:3" x14ac:dyDescent="0.2">
      <c r="A6" s="231" t="s">
        <v>8</v>
      </c>
      <c r="B6" s="231"/>
      <c r="C6" s="231"/>
    </row>
    <row r="7" spans="1:3" x14ac:dyDescent="0.2">
      <c r="A7" s="231"/>
      <c r="B7" s="231"/>
      <c r="C7" s="231"/>
    </row>
    <row r="8" spans="1:3" x14ac:dyDescent="0.2">
      <c r="A8" s="232" t="s">
        <v>89</v>
      </c>
      <c r="B8" s="2" t="s">
        <v>9</v>
      </c>
      <c r="C8" s="3" t="s">
        <v>90</v>
      </c>
    </row>
    <row r="9" spans="1:3" x14ac:dyDescent="0.2">
      <c r="A9" s="232"/>
      <c r="B9" s="2" t="s">
        <v>10</v>
      </c>
      <c r="C9" s="3" t="s">
        <v>91</v>
      </c>
    </row>
    <row r="10" spans="1:3" x14ac:dyDescent="0.2">
      <c r="A10" s="4"/>
      <c r="B10" s="5"/>
      <c r="C10" s="4"/>
    </row>
    <row r="11" spans="1:3" ht="14.25" customHeight="1" x14ac:dyDescent="0.2">
      <c r="A11" s="223" t="s">
        <v>94</v>
      </c>
      <c r="B11" s="7" t="s">
        <v>9</v>
      </c>
      <c r="C11" s="6" t="s">
        <v>97</v>
      </c>
    </row>
    <row r="12" spans="1:3" x14ac:dyDescent="0.2">
      <c r="A12" s="223"/>
      <c r="B12" s="7" t="s">
        <v>10</v>
      </c>
      <c r="C12" s="6" t="s">
        <v>110</v>
      </c>
    </row>
    <row r="13" spans="1:3" x14ac:dyDescent="0.2">
      <c r="A13" s="223"/>
      <c r="B13" s="7" t="s">
        <v>11</v>
      </c>
      <c r="C13" s="6" t="s">
        <v>111</v>
      </c>
    </row>
    <row r="14" spans="1:3" x14ac:dyDescent="0.2">
      <c r="A14" s="223"/>
      <c r="B14" s="7" t="s">
        <v>109</v>
      </c>
      <c r="C14" s="6" t="s">
        <v>159</v>
      </c>
    </row>
    <row r="15" spans="1:3" x14ac:dyDescent="0.2">
      <c r="A15" s="223"/>
      <c r="B15" s="7" t="s">
        <v>155</v>
      </c>
      <c r="C15" s="6" t="s">
        <v>156</v>
      </c>
    </row>
    <row r="16" spans="1:3" x14ac:dyDescent="0.2">
      <c r="A16" s="223"/>
      <c r="B16" s="7" t="s">
        <v>160</v>
      </c>
      <c r="C16" s="6" t="s">
        <v>161</v>
      </c>
    </row>
    <row r="17" spans="1:3" x14ac:dyDescent="0.2">
      <c r="A17" s="30"/>
      <c r="B17" s="7" t="s">
        <v>228</v>
      </c>
      <c r="C17" s="6" t="s">
        <v>229</v>
      </c>
    </row>
    <row r="18" spans="1:3" x14ac:dyDescent="0.2">
      <c r="A18" s="4"/>
      <c r="B18" s="5"/>
      <c r="C18" s="4"/>
    </row>
    <row r="19" spans="1:3" x14ac:dyDescent="0.2">
      <c r="A19" s="224" t="s">
        <v>166</v>
      </c>
      <c r="B19" s="26" t="s">
        <v>9</v>
      </c>
      <c r="C19" s="6" t="s">
        <v>97</v>
      </c>
    </row>
    <row r="20" spans="1:3" x14ac:dyDescent="0.2">
      <c r="A20" s="224"/>
      <c r="B20" s="26" t="s">
        <v>10</v>
      </c>
      <c r="C20" s="6" t="s">
        <v>110</v>
      </c>
    </row>
    <row r="21" spans="1:3" x14ac:dyDescent="0.2">
      <c r="A21" s="224"/>
      <c r="B21" s="26" t="s">
        <v>11</v>
      </c>
      <c r="C21" s="6" t="s">
        <v>111</v>
      </c>
    </row>
    <row r="22" spans="1:3" x14ac:dyDescent="0.2">
      <c r="A22" s="224"/>
      <c r="B22" s="26" t="s">
        <v>109</v>
      </c>
      <c r="C22" s="6" t="s">
        <v>159</v>
      </c>
    </row>
    <row r="23" spans="1:3" x14ac:dyDescent="0.2">
      <c r="A23" s="224"/>
      <c r="B23" s="26" t="s">
        <v>155</v>
      </c>
      <c r="C23" s="6" t="s">
        <v>156</v>
      </c>
    </row>
    <row r="24" spans="1:3" x14ac:dyDescent="0.2">
      <c r="A24" s="224"/>
      <c r="B24" s="26" t="s">
        <v>160</v>
      </c>
      <c r="C24" s="6" t="s">
        <v>161</v>
      </c>
    </row>
    <row r="25" spans="1:3" x14ac:dyDescent="0.2">
      <c r="A25" s="31"/>
      <c r="B25" s="26" t="s">
        <v>228</v>
      </c>
      <c r="C25" s="6" t="s">
        <v>229</v>
      </c>
    </row>
    <row r="26" spans="1:3" x14ac:dyDescent="0.2">
      <c r="A26" s="4"/>
      <c r="B26" s="5"/>
      <c r="C26" s="4"/>
    </row>
    <row r="27" spans="1:3" x14ac:dyDescent="0.2">
      <c r="A27" s="225" t="s">
        <v>179</v>
      </c>
      <c r="B27" s="27" t="s">
        <v>9</v>
      </c>
      <c r="C27" s="6" t="s">
        <v>97</v>
      </c>
    </row>
    <row r="28" spans="1:3" x14ac:dyDescent="0.2">
      <c r="A28" s="225"/>
      <c r="B28" s="27" t="s">
        <v>10</v>
      </c>
      <c r="C28" s="6" t="s">
        <v>110</v>
      </c>
    </row>
    <row r="29" spans="1:3" x14ac:dyDescent="0.2">
      <c r="A29" s="225"/>
      <c r="B29" s="27" t="s">
        <v>11</v>
      </c>
      <c r="C29" s="6" t="s">
        <v>111</v>
      </c>
    </row>
    <row r="30" spans="1:3" x14ac:dyDescent="0.2">
      <c r="A30" s="225"/>
      <c r="B30" s="27" t="s">
        <v>109</v>
      </c>
      <c r="C30" s="6" t="s">
        <v>159</v>
      </c>
    </row>
    <row r="31" spans="1:3" ht="14.45" customHeight="1" x14ac:dyDescent="0.2">
      <c r="A31" s="225"/>
      <c r="B31" s="27" t="s">
        <v>155</v>
      </c>
      <c r="C31" s="6" t="s">
        <v>156</v>
      </c>
    </row>
    <row r="32" spans="1:3" x14ac:dyDescent="0.2">
      <c r="A32" s="225"/>
      <c r="B32" s="27" t="s">
        <v>160</v>
      </c>
      <c r="C32" s="6" t="s">
        <v>161</v>
      </c>
    </row>
    <row r="33" spans="1:3" x14ac:dyDescent="0.2">
      <c r="A33" s="32"/>
      <c r="B33" s="27" t="s">
        <v>228</v>
      </c>
      <c r="C33" s="6" t="s">
        <v>229</v>
      </c>
    </row>
    <row r="34" spans="1:3" x14ac:dyDescent="0.2">
      <c r="A34" s="4"/>
      <c r="B34" s="5"/>
      <c r="C34" s="4"/>
    </row>
    <row r="35" spans="1:3" x14ac:dyDescent="0.2">
      <c r="A35" s="226" t="s">
        <v>12</v>
      </c>
      <c r="B35" s="29" t="s">
        <v>9</v>
      </c>
      <c r="C35" s="6" t="s">
        <v>97</v>
      </c>
    </row>
    <row r="36" spans="1:3" x14ac:dyDescent="0.2">
      <c r="A36" s="226"/>
      <c r="B36" s="29" t="s">
        <v>10</v>
      </c>
      <c r="C36" s="6" t="s">
        <v>110</v>
      </c>
    </row>
    <row r="37" spans="1:3" x14ac:dyDescent="0.2">
      <c r="A37" s="226"/>
      <c r="B37" s="29" t="s">
        <v>11</v>
      </c>
      <c r="C37" s="6" t="s">
        <v>111</v>
      </c>
    </row>
    <row r="38" spans="1:3" x14ac:dyDescent="0.2">
      <c r="A38" s="226"/>
      <c r="B38" s="29" t="s">
        <v>109</v>
      </c>
      <c r="C38" s="6" t="s">
        <v>159</v>
      </c>
    </row>
    <row r="39" spans="1:3" x14ac:dyDescent="0.2">
      <c r="A39" s="226"/>
      <c r="B39" s="29" t="s">
        <v>155</v>
      </c>
      <c r="C39" s="6" t="s">
        <v>156</v>
      </c>
    </row>
    <row r="40" spans="1:3" x14ac:dyDescent="0.2">
      <c r="A40" s="226"/>
      <c r="B40" s="29" t="s">
        <v>160</v>
      </c>
      <c r="C40" s="6" t="s">
        <v>161</v>
      </c>
    </row>
    <row r="41" spans="1:3" x14ac:dyDescent="0.2">
      <c r="A41" s="33"/>
      <c r="B41" s="29" t="s">
        <v>228</v>
      </c>
      <c r="C41" s="6" t="s">
        <v>229</v>
      </c>
    </row>
    <row r="42" spans="1:3" x14ac:dyDescent="0.2">
      <c r="A42" s="4"/>
      <c r="B42" s="5"/>
      <c r="C42" s="4"/>
    </row>
  </sheetData>
  <mergeCells count="10">
    <mergeCell ref="A11:A16"/>
    <mergeCell ref="A19:A24"/>
    <mergeCell ref="A27:A32"/>
    <mergeCell ref="A35:A40"/>
    <mergeCell ref="A1:C1"/>
    <mergeCell ref="A2:C2"/>
    <mergeCell ref="A5:C5"/>
    <mergeCell ref="A6:C7"/>
    <mergeCell ref="A8:A9"/>
    <mergeCell ref="A3:C3"/>
  </mergeCells>
  <hyperlinks>
    <hyperlink ref="C11" location="'2A'!A1" display="Wage Scaling" xr:uid="{F74314F0-F1FC-4A01-8FC2-3CE1A8D8960E}"/>
    <hyperlink ref="C8" location="'1A'!A1" display="Systemwide Wage Scale" xr:uid="{2AD09FEE-F66C-4EE5-ABE7-3ED6F2D25DE7}"/>
    <hyperlink ref="C9" location="'1B'!A1" display="Notes" xr:uid="{26D2205B-F25E-4093-AC52-53B8A20B7135}"/>
    <hyperlink ref="C12" location="'2B'!A1" display="Top Comparable Roles" xr:uid="{2E804663-8E23-4B02-A131-52C285AC845D}"/>
    <hyperlink ref="C13" location="'2C'!A1" display="Employment Trends" xr:uid="{44262D82-F23D-414C-98C7-72A000773963}"/>
    <hyperlink ref="C14" location="'2D'!A1" display="Workforce Demographics" xr:uid="{EDD30473-5885-4538-BE4A-973E5AB07339}"/>
    <hyperlink ref="C15" location="'2E'!A1" display="Occupation Flows" xr:uid="{2308DA97-B32D-4051-A9E8-4B9505F37C85}"/>
    <hyperlink ref="C16" location="'2F'!A1" display="Real-time Demand" xr:uid="{CC4FF028-3D64-4CF4-8BAB-DF846ED1D74B}"/>
    <hyperlink ref="C19" location="'3A'!A1" display="Wage Scaling" xr:uid="{9F63EC74-0EAA-4CB9-9FF5-69FA0F482B13}"/>
    <hyperlink ref="C20" location="'3B'!A1" display="Workforce Demographics" xr:uid="{DDCD1FCA-44E8-4E49-A71A-C6EE295A6BD5}"/>
    <hyperlink ref="C21" location="'3C'!A1" display="Top Comparable Occupations" xr:uid="{89FDD945-8745-4D4C-9A69-1DB6C0A58A62}"/>
    <hyperlink ref="C22" location="'3D'!A1" display="Employment and Wage Trends" xr:uid="{8AE6A950-9F6A-4E43-9C1C-0896BDB78B27}"/>
    <hyperlink ref="C23" location="'3E'!A1" display="Occupation Flows" xr:uid="{C2002805-EEBD-4173-8537-FA4972529345}"/>
    <hyperlink ref="C24" location="'3F'!A1" display="Real-time Demand" xr:uid="{CD31D8EB-E662-4FCA-BBAF-70FEA529317C}"/>
    <hyperlink ref="C27" location="'4A'!A1" display="Wage Scaling" xr:uid="{B629E69F-46F9-47F6-923A-BB2A910E7A39}"/>
    <hyperlink ref="C28" location="'4B'!A1" display="Workforce Demographics" xr:uid="{DC9F307D-C39C-4F24-862D-13047A1D7DD4}"/>
    <hyperlink ref="C29" location="'4C'!A1" display="Top Comparable Occupations" xr:uid="{5BDF8B94-CDCA-4532-B207-7FDE7B63F64F}"/>
    <hyperlink ref="C30" location="'4D'!A1" display="Employment and Wage Trends" xr:uid="{B5F8840C-4973-418B-82A4-5D65FDDE6132}"/>
    <hyperlink ref="C31" location="'4E'!A1" display="Occupation Flows" xr:uid="{8C976CE0-927B-4E96-93A9-0D475658F872}"/>
    <hyperlink ref="C32" location="'4F'!A1" display="Real-time Demand" xr:uid="{2F83D742-CBCF-4FE0-815F-6C8C3180AF7A}"/>
    <hyperlink ref="C35" location="'5A'!A1" display="Wage Scaling" xr:uid="{31C292C7-390B-4EAB-B74A-A08998F1DE3C}"/>
    <hyperlink ref="C36" location="'5B'!A1" display="Workforce Demographics" xr:uid="{08EED0D2-C2F8-45B3-BAEF-983782BFF7E0}"/>
    <hyperlink ref="C37" location="'5C'!A1" display="Top Comparable Occupations" xr:uid="{F50B7F02-8F6B-4313-8548-EB80B3453E5A}"/>
    <hyperlink ref="C38" location="'5D'!A1" display="Employment and Wage Trends" xr:uid="{4EDA1E9B-1C06-44CD-8580-3127BE477407}"/>
    <hyperlink ref="C39" location="'5E'!A1" display="Occupation Flows" xr:uid="{5F200512-E1C1-4DA3-942E-EF478C7822E2}"/>
    <hyperlink ref="C40" location="'5F'!A1" display="Real-time Demand" xr:uid="{B838E65E-95B3-43D8-B5B4-B50A7DB0ADFB}"/>
    <hyperlink ref="C17" location="'2G'!A1" display="Commuting Patterns" xr:uid="{AF8E61F3-1ED0-4C17-B235-CA400A948662}"/>
    <hyperlink ref="C25" location="'3G'!A1" display="Commuting Patterns" xr:uid="{10E8FB41-42A2-4FF6-B365-B2CE7E08285E}"/>
    <hyperlink ref="C33" location="'4G'!A1" display="Commuting Patterns" xr:uid="{BB373F56-AFDB-4926-80BF-D422C864BB3E}"/>
    <hyperlink ref="C41" location="'5G'!A1" display="Commuting Patterns" xr:uid="{1D3EF56A-9972-4625-BE8D-6F5BE3570BD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84AFB-8F52-4BD3-A9B6-9BEEBBD8E2C8}">
  <sheetPr>
    <tabColor rgb="FFA2AE74"/>
  </sheetPr>
  <dimension ref="A1:AG71"/>
  <sheetViews>
    <sheetView zoomScaleNormal="100" workbookViewId="0">
      <selection activeCell="E33" sqref="E33"/>
    </sheetView>
  </sheetViews>
  <sheetFormatPr defaultColWidth="9.140625" defaultRowHeight="14.25" x14ac:dyDescent="0.2"/>
  <cols>
    <col min="1" max="1" width="15.7109375" style="1" bestFit="1" customWidth="1"/>
    <col min="2" max="2" width="13.140625" style="1" bestFit="1" customWidth="1"/>
    <col min="3" max="3" width="18.140625" style="1" bestFit="1" customWidth="1"/>
    <col min="4" max="4" width="16" style="1" bestFit="1" customWidth="1"/>
    <col min="5" max="5" width="12.71093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425781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33" ht="23.25" x14ac:dyDescent="0.35">
      <c r="A1" s="262" t="s">
        <v>230</v>
      </c>
      <c r="B1" s="262"/>
      <c r="C1" s="262"/>
      <c r="D1" s="262"/>
      <c r="E1" s="262"/>
      <c r="F1" s="262"/>
      <c r="G1" s="262"/>
      <c r="H1" s="262"/>
      <c r="I1" s="262"/>
      <c r="J1" s="262"/>
      <c r="K1" s="262"/>
      <c r="L1" s="262"/>
      <c r="M1" s="262"/>
      <c r="N1" s="262"/>
      <c r="O1" s="262"/>
      <c r="P1" s="262"/>
      <c r="Q1" s="262"/>
      <c r="R1" s="262"/>
      <c r="S1" s="262"/>
      <c r="T1" s="262"/>
      <c r="U1" s="262"/>
      <c r="V1" s="262"/>
      <c r="W1" s="262"/>
      <c r="X1" s="262"/>
      <c r="Y1" s="262"/>
    </row>
    <row r="3" spans="1:33" ht="15" x14ac:dyDescent="0.25">
      <c r="A3" s="193"/>
      <c r="E3" s="1"/>
      <c r="I3" s="40"/>
      <c r="M3" s="1"/>
      <c r="AC3" s="84"/>
      <c r="AG3" s="1"/>
    </row>
    <row r="4" spans="1:33" x14ac:dyDescent="0.2">
      <c r="E4" s="1"/>
      <c r="M4" s="1"/>
      <c r="AC4" s="84"/>
      <c r="AG4" s="1"/>
    </row>
    <row r="5" spans="1:33" x14ac:dyDescent="0.2">
      <c r="E5" s="1"/>
      <c r="M5" s="1"/>
      <c r="AC5" s="84"/>
      <c r="AG5" s="1"/>
    </row>
    <row r="6" spans="1:33" x14ac:dyDescent="0.2">
      <c r="E6" s="1"/>
      <c r="I6" s="194"/>
      <c r="M6" s="1"/>
      <c r="AC6" s="84"/>
      <c r="AG6" s="1"/>
    </row>
    <row r="7" spans="1:33" x14ac:dyDescent="0.2">
      <c r="E7" s="1"/>
      <c r="I7" s="194"/>
      <c r="M7" s="1"/>
      <c r="AC7" s="84"/>
      <c r="AG7" s="1"/>
    </row>
    <row r="8" spans="1:33" x14ac:dyDescent="0.2">
      <c r="E8" s="1"/>
      <c r="I8" s="194"/>
      <c r="M8" s="1"/>
      <c r="AC8" s="84"/>
      <c r="AG8" s="1"/>
    </row>
    <row r="9" spans="1:33" x14ac:dyDescent="0.2">
      <c r="E9" s="1"/>
      <c r="I9" s="194"/>
      <c r="M9" s="1"/>
      <c r="AC9" s="84"/>
      <c r="AG9" s="1"/>
    </row>
    <row r="10" spans="1:33" x14ac:dyDescent="0.2">
      <c r="E10" s="1"/>
      <c r="I10" s="194"/>
      <c r="M10" s="1"/>
      <c r="AC10" s="84"/>
      <c r="AG10" s="1"/>
    </row>
    <row r="11" spans="1:33" x14ac:dyDescent="0.2">
      <c r="E11" s="1"/>
      <c r="I11" s="194"/>
      <c r="M11" s="1"/>
      <c r="AC11" s="84"/>
      <c r="AG11" s="1"/>
    </row>
    <row r="12" spans="1:33" x14ac:dyDescent="0.2">
      <c r="E12" s="1"/>
      <c r="I12" s="194"/>
      <c r="M12" s="1"/>
      <c r="AC12" s="84"/>
      <c r="AG12" s="1"/>
    </row>
    <row r="13" spans="1:33" x14ac:dyDescent="0.2">
      <c r="E13" s="1"/>
      <c r="I13" s="194"/>
      <c r="M13" s="1"/>
      <c r="AC13" s="84"/>
      <c r="AG13" s="1"/>
    </row>
    <row r="14" spans="1:33" x14ac:dyDescent="0.2">
      <c r="E14" s="1"/>
      <c r="I14" s="194"/>
      <c r="M14" s="1"/>
      <c r="AC14" s="84"/>
      <c r="AG14" s="1"/>
    </row>
    <row r="15" spans="1:33" x14ac:dyDescent="0.2">
      <c r="E15" s="1"/>
      <c r="I15" s="194"/>
      <c r="M15" s="1"/>
      <c r="AC15" s="84"/>
      <c r="AG15" s="1"/>
    </row>
    <row r="16" spans="1:33" x14ac:dyDescent="0.2">
      <c r="E16" s="1"/>
      <c r="I16" s="194"/>
      <c r="M16" s="1"/>
      <c r="AC16" s="84"/>
      <c r="AG16" s="1"/>
    </row>
    <row r="17" spans="3:33" x14ac:dyDescent="0.2">
      <c r="E17" s="1"/>
      <c r="I17" s="194"/>
      <c r="M17" s="1"/>
      <c r="AC17" s="84"/>
      <c r="AG17" s="1"/>
    </row>
    <row r="18" spans="3:33" x14ac:dyDescent="0.2">
      <c r="C18" s="39"/>
      <c r="E18" s="1"/>
      <c r="I18" s="194"/>
      <c r="M18" s="1"/>
      <c r="AC18" s="84"/>
      <c r="AG18" s="1"/>
    </row>
    <row r="19" spans="3:33" x14ac:dyDescent="0.2">
      <c r="C19" s="39"/>
      <c r="E19" s="1"/>
      <c r="I19" s="194"/>
      <c r="M19" s="1"/>
      <c r="AC19" s="84"/>
      <c r="AG19" s="1"/>
    </row>
    <row r="20" spans="3:33" x14ac:dyDescent="0.2">
      <c r="C20" s="39"/>
      <c r="E20" s="1"/>
      <c r="I20" s="194"/>
      <c r="M20" s="1"/>
      <c r="AC20" s="84"/>
      <c r="AG20" s="1"/>
    </row>
    <row r="21" spans="3:33" x14ac:dyDescent="0.2">
      <c r="E21" s="1"/>
      <c r="I21" s="194"/>
      <c r="M21" s="1"/>
      <c r="AC21" s="84"/>
      <c r="AG21" s="1"/>
    </row>
    <row r="22" spans="3:33" x14ac:dyDescent="0.2">
      <c r="E22" s="1"/>
      <c r="I22" s="194"/>
      <c r="M22" s="1"/>
      <c r="AC22" s="84"/>
      <c r="AG22" s="1"/>
    </row>
    <row r="23" spans="3:33" x14ac:dyDescent="0.2">
      <c r="E23" s="1"/>
      <c r="I23" s="194"/>
      <c r="M23" s="1"/>
      <c r="AC23" s="84"/>
      <c r="AG23" s="1"/>
    </row>
    <row r="24" spans="3:33" x14ac:dyDescent="0.2">
      <c r="E24" s="1"/>
      <c r="I24" s="194"/>
      <c r="M24" s="1"/>
      <c r="AC24" s="84"/>
      <c r="AG24" s="1"/>
    </row>
    <row r="25" spans="3:33" x14ac:dyDescent="0.2">
      <c r="E25" s="1"/>
      <c r="M25" s="1"/>
      <c r="AC25" s="84"/>
      <c r="AG25" s="1"/>
    </row>
    <row r="26" spans="3:33" x14ac:dyDescent="0.2">
      <c r="E26" s="1"/>
      <c r="M26" s="1"/>
      <c r="AC26" s="84"/>
      <c r="AG26" s="1"/>
    </row>
    <row r="27" spans="3:33" x14ac:dyDescent="0.2">
      <c r="E27" s="1"/>
      <c r="M27" s="1"/>
      <c r="AC27" s="84"/>
      <c r="AG27" s="1"/>
    </row>
    <row r="28" spans="3:33" x14ac:dyDescent="0.2">
      <c r="E28" s="1"/>
      <c r="M28" s="1"/>
      <c r="AC28" s="84"/>
      <c r="AG28" s="1"/>
    </row>
    <row r="29" spans="3:33" x14ac:dyDescent="0.2">
      <c r="E29" s="1"/>
      <c r="M29" s="1"/>
      <c r="AC29" s="84"/>
      <c r="AG29" s="1"/>
    </row>
    <row r="30" spans="3:33" x14ac:dyDescent="0.2">
      <c r="E30" s="1"/>
      <c r="M30" s="1"/>
      <c r="AC30" s="84"/>
      <c r="AG30" s="1"/>
    </row>
    <row r="31" spans="3:33" x14ac:dyDescent="0.2">
      <c r="E31" s="1"/>
      <c r="M31" s="1"/>
      <c r="AC31" s="84"/>
      <c r="AG31" s="1"/>
    </row>
    <row r="32" spans="3:33" x14ac:dyDescent="0.2">
      <c r="E32" s="1"/>
      <c r="M32" s="1"/>
      <c r="AC32" s="84"/>
      <c r="AG32" s="1"/>
    </row>
    <row r="33" spans="29:29" s="1" customFormat="1" x14ac:dyDescent="0.2">
      <c r="AC33" s="84"/>
    </row>
    <row r="34" spans="29:29" s="1" customFormat="1" x14ac:dyDescent="0.2">
      <c r="AC34" s="84"/>
    </row>
    <row r="35" spans="29:29" s="1" customFormat="1" x14ac:dyDescent="0.2">
      <c r="AC35" s="84"/>
    </row>
    <row r="36" spans="29:29" s="1" customFormat="1" x14ac:dyDescent="0.2">
      <c r="AC36" s="84"/>
    </row>
    <row r="37" spans="29:29" s="1" customFormat="1" x14ac:dyDescent="0.2">
      <c r="AC37" s="84"/>
    </row>
    <row r="38" spans="29:29" s="1" customFormat="1" x14ac:dyDescent="0.2">
      <c r="AC38" s="84"/>
    </row>
    <row r="39" spans="29:29" s="1" customFormat="1" x14ac:dyDescent="0.2">
      <c r="AC39" s="84"/>
    </row>
    <row r="40" spans="29:29" s="1" customFormat="1" x14ac:dyDescent="0.2">
      <c r="AC40" s="84"/>
    </row>
    <row r="41" spans="29:29" s="1" customFormat="1" x14ac:dyDescent="0.2">
      <c r="AC41" s="84"/>
    </row>
    <row r="42" spans="29:29" s="1" customFormat="1" x14ac:dyDescent="0.2">
      <c r="AC42" s="84"/>
    </row>
    <row r="43" spans="29:29" s="1" customFormat="1" x14ac:dyDescent="0.2">
      <c r="AC43" s="84"/>
    </row>
    <row r="44" spans="29:29" s="1" customFormat="1" x14ac:dyDescent="0.2">
      <c r="AC44" s="84"/>
    </row>
    <row r="45" spans="29:29" s="1" customFormat="1" x14ac:dyDescent="0.2">
      <c r="AC45" s="84"/>
    </row>
    <row r="46" spans="29:29" s="1" customFormat="1" x14ac:dyDescent="0.2">
      <c r="AC46" s="84"/>
    </row>
    <row r="47" spans="29:29" s="1" customFormat="1" x14ac:dyDescent="0.2">
      <c r="AC47" s="84"/>
    </row>
    <row r="48" spans="29:29" s="1" customFormat="1" x14ac:dyDescent="0.2">
      <c r="AC48" s="84"/>
    </row>
    <row r="49" spans="1:33" x14ac:dyDescent="0.2">
      <c r="E49" s="1"/>
      <c r="M49" s="1"/>
      <c r="AC49" s="84"/>
      <c r="AG49" s="1"/>
    </row>
    <row r="50" spans="1:33" x14ac:dyDescent="0.2">
      <c r="E50" s="1"/>
      <c r="M50" s="1"/>
      <c r="AC50" s="84"/>
      <c r="AG50" s="1"/>
    </row>
    <row r="51" spans="1:33" x14ac:dyDescent="0.2">
      <c r="E51" s="1"/>
      <c r="M51" s="1"/>
      <c r="AC51" s="84"/>
      <c r="AG51" s="1"/>
    </row>
    <row r="52" spans="1:33" x14ac:dyDescent="0.2">
      <c r="E52" s="1"/>
      <c r="M52" s="1"/>
      <c r="AC52" s="84"/>
      <c r="AG52" s="1"/>
    </row>
    <row r="53" spans="1:33" x14ac:dyDescent="0.2">
      <c r="E53" s="1"/>
      <c r="M53" s="1"/>
      <c r="AC53" s="84"/>
      <c r="AG53" s="1"/>
    </row>
    <row r="54" spans="1:33" x14ac:dyDescent="0.2">
      <c r="A54" s="161"/>
      <c r="E54" s="1"/>
      <c r="M54" s="1"/>
      <c r="AC54" s="84"/>
      <c r="AG54" s="1"/>
    </row>
    <row r="55" spans="1:33" x14ac:dyDescent="0.2">
      <c r="E55" s="1"/>
      <c r="M55" s="1"/>
      <c r="AC55" s="84"/>
      <c r="AG55" s="1"/>
    </row>
    <row r="56" spans="1:33" x14ac:dyDescent="0.2">
      <c r="E56" s="1"/>
      <c r="M56" s="1"/>
      <c r="AC56" s="84"/>
      <c r="AG56" s="1"/>
    </row>
    <row r="57" spans="1:33" x14ac:dyDescent="0.2">
      <c r="E57" s="1"/>
      <c r="M57" s="1"/>
      <c r="AC57" s="84"/>
      <c r="AG57" s="1"/>
    </row>
    <row r="58" spans="1:33" x14ac:dyDescent="0.2">
      <c r="E58" s="1"/>
      <c r="M58" s="1"/>
      <c r="AC58" s="84"/>
      <c r="AG58" s="1"/>
    </row>
    <row r="59" spans="1:33" x14ac:dyDescent="0.2">
      <c r="E59" s="1"/>
      <c r="M59" s="1"/>
      <c r="AC59" s="84"/>
      <c r="AG59" s="1"/>
    </row>
    <row r="60" spans="1:33" x14ac:dyDescent="0.2">
      <c r="E60" s="1"/>
      <c r="M60" s="1"/>
      <c r="AC60" s="84"/>
      <c r="AG60" s="1"/>
    </row>
    <row r="61" spans="1:33" x14ac:dyDescent="0.2">
      <c r="E61" s="1"/>
      <c r="M61" s="1"/>
      <c r="AC61" s="84"/>
      <c r="AG61" s="1"/>
    </row>
    <row r="62" spans="1:33" x14ac:dyDescent="0.2">
      <c r="E62" s="1"/>
      <c r="M62" s="1"/>
      <c r="AC62" s="84"/>
      <c r="AG62" s="1"/>
    </row>
    <row r="63" spans="1:33" x14ac:dyDescent="0.2">
      <c r="E63" s="1"/>
      <c r="M63" s="1"/>
      <c r="AC63" s="84"/>
      <c r="AG63" s="1"/>
    </row>
    <row r="64" spans="1:33" x14ac:dyDescent="0.2">
      <c r="A64" s="39"/>
      <c r="E64" s="1"/>
      <c r="M64" s="1"/>
      <c r="AC64" s="84"/>
      <c r="AG64" s="1"/>
    </row>
    <row r="65" spans="1:33" x14ac:dyDescent="0.2">
      <c r="A65" s="39"/>
      <c r="E65" s="1"/>
      <c r="M65" s="1"/>
      <c r="AC65" s="84"/>
      <c r="AG65" s="1"/>
    </row>
    <row r="66" spans="1:33" x14ac:dyDescent="0.2">
      <c r="A66" s="39"/>
      <c r="E66" s="1"/>
      <c r="M66" s="1"/>
      <c r="AC66" s="84"/>
      <c r="AG66" s="1"/>
    </row>
    <row r="67" spans="1:33" x14ac:dyDescent="0.2">
      <c r="A67" s="39"/>
      <c r="E67" s="1"/>
      <c r="M67" s="1"/>
      <c r="AC67" s="84"/>
      <c r="AG67" s="1"/>
    </row>
    <row r="68" spans="1:33" x14ac:dyDescent="0.2">
      <c r="A68" s="39"/>
      <c r="E68" s="1"/>
      <c r="M68" s="1"/>
      <c r="AC68" s="84"/>
      <c r="AG68" s="1"/>
    </row>
    <row r="69" spans="1:33" x14ac:dyDescent="0.2">
      <c r="A69" s="39"/>
      <c r="E69" s="1"/>
      <c r="M69" s="1"/>
      <c r="AC69" s="84"/>
      <c r="AG69" s="1"/>
    </row>
    <row r="70" spans="1:33" x14ac:dyDescent="0.2">
      <c r="A70" s="39"/>
      <c r="E70" s="1"/>
      <c r="M70" s="1"/>
      <c r="AC70" s="84"/>
      <c r="AG70" s="1"/>
    </row>
    <row r="71" spans="1:33" x14ac:dyDescent="0.2">
      <c r="A71" s="39"/>
      <c r="E71" s="1"/>
      <c r="M71" s="1"/>
      <c r="AC71" s="84"/>
      <c r="AG71" s="1"/>
    </row>
  </sheetData>
  <mergeCells count="1">
    <mergeCell ref="A1:Y1"/>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1423-8952-44E5-82CD-56362761E7B7}">
  <sheetPr>
    <tabColor rgb="FF609191"/>
  </sheetPr>
  <dimension ref="A1:AA50"/>
  <sheetViews>
    <sheetView topLeftCell="I23" zoomScaleNormal="100" workbookViewId="0">
      <selection activeCell="R10" sqref="R10"/>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0.5703125" style="1" customWidth="1"/>
    <col min="6" max="8" width="8.42578125" style="1" bestFit="1" customWidth="1"/>
    <col min="9" max="9" width="9.5703125" style="1" bestFit="1" customWidth="1"/>
    <col min="10" max="10" width="13.42578125" style="1" customWidth="1"/>
    <col min="11" max="11" width="9.28515625" style="1" customWidth="1"/>
    <col min="12" max="12" width="13.7109375" style="1" customWidth="1"/>
    <col min="13" max="13" width="9.42578125" style="1" bestFit="1" customWidth="1"/>
    <col min="14" max="14" width="9.85546875" style="1" customWidth="1"/>
    <col min="15" max="15" width="8.71093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62" t="s">
        <v>175</v>
      </c>
      <c r="B1" s="262"/>
      <c r="C1" s="262"/>
      <c r="D1" s="262"/>
      <c r="E1" s="262"/>
      <c r="F1" s="262"/>
      <c r="G1" s="262"/>
      <c r="H1" s="262"/>
      <c r="I1" s="262"/>
      <c r="J1" s="262"/>
      <c r="K1" s="262"/>
      <c r="L1" s="262"/>
      <c r="M1" s="262"/>
      <c r="N1" s="262"/>
      <c r="O1" s="262"/>
      <c r="P1" s="262"/>
      <c r="Q1" s="262"/>
      <c r="R1" s="262"/>
    </row>
    <row r="2" spans="1:27" ht="15" thickBot="1" x14ac:dyDescent="0.25">
      <c r="B2" s="38"/>
      <c r="C2" s="38"/>
      <c r="P2" s="1"/>
      <c r="Q2" s="40"/>
    </row>
    <row r="3" spans="1:27" ht="12.75" customHeight="1" thickBot="1" x14ac:dyDescent="0.25">
      <c r="A3" s="327" t="s">
        <v>76</v>
      </c>
      <c r="B3" s="330" t="s">
        <v>100</v>
      </c>
      <c r="C3" s="261"/>
      <c r="D3" s="297" t="s">
        <v>77</v>
      </c>
      <c r="E3" s="298"/>
      <c r="F3" s="212" t="s">
        <v>78</v>
      </c>
      <c r="G3" s="211" t="s">
        <v>78</v>
      </c>
      <c r="H3" s="211" t="s">
        <v>78</v>
      </c>
      <c r="I3" s="303" t="s">
        <v>78</v>
      </c>
      <c r="J3" s="303"/>
      <c r="K3" s="303" t="s">
        <v>79</v>
      </c>
      <c r="L3" s="303"/>
      <c r="M3" s="211" t="s">
        <v>80</v>
      </c>
      <c r="N3" s="211" t="s">
        <v>80</v>
      </c>
      <c r="O3" s="213" t="s">
        <v>80</v>
      </c>
      <c r="P3" s="1"/>
      <c r="Q3" s="40"/>
      <c r="V3" s="273" t="s">
        <v>45</v>
      </c>
      <c r="W3" s="273"/>
      <c r="X3" s="273"/>
      <c r="Y3" s="273"/>
      <c r="Z3" s="273"/>
      <c r="AA3" s="273"/>
    </row>
    <row r="4" spans="1:27" ht="14.45" customHeight="1" thickBot="1" x14ac:dyDescent="0.3">
      <c r="A4" s="328"/>
      <c r="B4" s="251" t="s">
        <v>101</v>
      </c>
      <c r="C4" s="323" t="s">
        <v>195</v>
      </c>
      <c r="D4" s="290" t="s">
        <v>101</v>
      </c>
      <c r="E4" s="292" t="s">
        <v>195</v>
      </c>
      <c r="F4" s="310" t="s">
        <v>196</v>
      </c>
      <c r="G4" s="308" t="s">
        <v>197</v>
      </c>
      <c r="H4" s="308" t="s">
        <v>198</v>
      </c>
      <c r="I4" s="304" t="s">
        <v>199</v>
      </c>
      <c r="J4" s="305"/>
      <c r="K4" s="304" t="s">
        <v>200</v>
      </c>
      <c r="L4" s="305"/>
      <c r="M4" s="312" t="s">
        <v>201</v>
      </c>
      <c r="N4" s="312" t="s">
        <v>202</v>
      </c>
      <c r="O4" s="325" t="s">
        <v>203</v>
      </c>
      <c r="P4" s="1"/>
      <c r="Q4" s="40"/>
      <c r="U4" s="1" t="s">
        <v>167</v>
      </c>
      <c r="V4" s="44" t="s">
        <v>170</v>
      </c>
      <c r="W4" s="44" t="s">
        <v>168</v>
      </c>
      <c r="X4" s="44" t="s">
        <v>171</v>
      </c>
      <c r="Y4" s="44" t="s">
        <v>172</v>
      </c>
      <c r="Z4" s="44" t="s">
        <v>173</v>
      </c>
      <c r="AA4" s="44" t="s">
        <v>174</v>
      </c>
    </row>
    <row r="5" spans="1:27" ht="26.25" customHeight="1" thickBot="1" x14ac:dyDescent="0.25">
      <c r="A5" s="329"/>
      <c r="B5" s="302"/>
      <c r="C5" s="324"/>
      <c r="D5" s="291"/>
      <c r="E5" s="293"/>
      <c r="F5" s="311"/>
      <c r="G5" s="309"/>
      <c r="H5" s="309"/>
      <c r="I5" s="45" t="s">
        <v>168</v>
      </c>
      <c r="J5" s="45" t="s">
        <v>169</v>
      </c>
      <c r="K5" s="45" t="s">
        <v>171</v>
      </c>
      <c r="L5" s="45" t="s">
        <v>287</v>
      </c>
      <c r="M5" s="313"/>
      <c r="N5" s="313"/>
      <c r="O5" s="326"/>
      <c r="P5" s="1"/>
      <c r="Q5" s="40"/>
      <c r="U5" s="1">
        <v>0</v>
      </c>
      <c r="V5" s="46">
        <f>H6</f>
        <v>16.326731543387275</v>
      </c>
      <c r="W5" s="46">
        <f>I6</f>
        <v>19.156696428571429</v>
      </c>
      <c r="X5" s="46">
        <f>K6</f>
        <v>21.072366071428572</v>
      </c>
      <c r="Y5" s="46">
        <f>M6</f>
        <v>23.179602678571431</v>
      </c>
      <c r="Z5" s="46">
        <f>N6</f>
        <v>25.497562946428577</v>
      </c>
      <c r="AA5" s="46">
        <f>O6</f>
        <v>28.047319241071438</v>
      </c>
    </row>
    <row r="6" spans="1:27" x14ac:dyDescent="0.2">
      <c r="A6" s="111" t="s">
        <v>45</v>
      </c>
      <c r="B6" s="112">
        <f>'1A'!B12</f>
        <v>13.94</v>
      </c>
      <c r="C6" s="113">
        <f>'1A'!C12</f>
        <v>28995.200000000001</v>
      </c>
      <c r="D6" s="59">
        <f>'1A'!D12</f>
        <v>19.156696428571429</v>
      </c>
      <c r="E6" s="114">
        <f>'1A'!E12</f>
        <v>39845.928571428572</v>
      </c>
      <c r="F6" s="59">
        <f>'1A'!F12</f>
        <v>16.326731543387275</v>
      </c>
      <c r="G6" s="59">
        <f>'1A'!G12</f>
        <v>16.326731543387275</v>
      </c>
      <c r="H6" s="59">
        <f>'1A'!H12</f>
        <v>16.326731543387275</v>
      </c>
      <c r="I6" s="60">
        <f>'1A'!I12</f>
        <v>19.156696428571429</v>
      </c>
      <c r="J6" s="116">
        <f>'1A'!J12</f>
        <v>20.114531250000002</v>
      </c>
      <c r="K6" s="60">
        <f>'1A'!K12</f>
        <v>21.072366071428572</v>
      </c>
      <c r="L6" s="60">
        <f>'1A'!L12</f>
        <v>22.125984375000002</v>
      </c>
      <c r="M6" s="60">
        <f>'1A'!M12</f>
        <v>23.179602678571431</v>
      </c>
      <c r="N6" s="60">
        <f>'1A'!N12</f>
        <v>25.497562946428577</v>
      </c>
      <c r="O6" s="162">
        <f>'1A'!O12</f>
        <v>28.047319241071438</v>
      </c>
      <c r="P6" s="1"/>
      <c r="U6" s="1">
        <v>1</v>
      </c>
      <c r="V6" s="46">
        <f t="shared" ref="V6:V25" si="0">V5*1.025</f>
        <v>16.734899831971955</v>
      </c>
      <c r="W6" s="46">
        <f t="shared" ref="W6:W25" si="1">W5*1.025</f>
        <v>19.635613839285714</v>
      </c>
      <c r="X6" s="46">
        <f t="shared" ref="X6:X25" si="2">X5*1.025</f>
        <v>21.599175223214285</v>
      </c>
      <c r="Y6" s="46">
        <f t="shared" ref="Y6:Y25" si="3">Y5*1.025</f>
        <v>23.759092745535714</v>
      </c>
      <c r="Z6" s="46">
        <f t="shared" ref="Z6:Z25" si="4">Z5*1.025</f>
        <v>26.135002020089289</v>
      </c>
      <c r="AA6" s="46">
        <f t="shared" ref="AA6:AA25" si="5">AA5*1.025</f>
        <v>28.748502222098221</v>
      </c>
    </row>
    <row r="7" spans="1:27" x14ac:dyDescent="0.2">
      <c r="A7" s="286" t="s">
        <v>102</v>
      </c>
      <c r="B7" s="287"/>
      <c r="C7" s="287"/>
      <c r="D7" s="287"/>
      <c r="E7" s="287"/>
      <c r="F7" s="287"/>
      <c r="G7" s="287"/>
      <c r="H7" s="288"/>
      <c r="I7" s="55">
        <f>I6-H6</f>
        <v>2.8299648851841539</v>
      </c>
      <c r="J7" s="55">
        <f t="shared" ref="J7:O7" si="6">J6-I6</f>
        <v>0.95783482142857324</v>
      </c>
      <c r="K7" s="55">
        <f t="shared" si="6"/>
        <v>0.95783482142856968</v>
      </c>
      <c r="L7" s="55">
        <f>L6-K6</f>
        <v>1.0536183035714295</v>
      </c>
      <c r="M7" s="55">
        <f>M6-L6</f>
        <v>1.0536183035714295</v>
      </c>
      <c r="N7" s="55">
        <f t="shared" si="6"/>
        <v>2.3179602678571456</v>
      </c>
      <c r="O7" s="55">
        <f t="shared" si="6"/>
        <v>2.5497562946428616</v>
      </c>
      <c r="P7" s="1"/>
      <c r="U7" s="1">
        <v>2</v>
      </c>
      <c r="V7" s="46">
        <f t="shared" si="0"/>
        <v>17.153272327771251</v>
      </c>
      <c r="W7" s="46">
        <f t="shared" si="1"/>
        <v>20.126504185267855</v>
      </c>
      <c r="X7" s="46">
        <f t="shared" si="2"/>
        <v>22.139154603794641</v>
      </c>
      <c r="Y7" s="46">
        <f t="shared" si="3"/>
        <v>24.353070064174105</v>
      </c>
      <c r="Z7" s="46">
        <f t="shared" si="4"/>
        <v>26.788377070591519</v>
      </c>
      <c r="AA7" s="46">
        <f t="shared" si="5"/>
        <v>29.467214777650675</v>
      </c>
    </row>
    <row r="8" spans="1:27" x14ac:dyDescent="0.2">
      <c r="A8" s="56" t="s">
        <v>50</v>
      </c>
      <c r="B8" s="59">
        <f>'1A'!B20</f>
        <v>13.94</v>
      </c>
      <c r="C8" s="114">
        <f>'1A'!C20</f>
        <v>28995.200000000001</v>
      </c>
      <c r="D8" s="59">
        <f>'1A'!D20</f>
        <v>17.415178571428569</v>
      </c>
      <c r="E8" s="114">
        <f>'1A'!E20</f>
        <v>36223.571428571428</v>
      </c>
      <c r="F8" s="59">
        <f>'1A'!F20</f>
        <v>14.842483221261158</v>
      </c>
      <c r="G8" s="60">
        <f>'1A'!G20</f>
        <v>14.842483221261158</v>
      </c>
      <c r="H8" s="60">
        <f>'1A'!H20</f>
        <v>14.842483221261158</v>
      </c>
      <c r="I8" s="61">
        <f>'1A'!I20</f>
        <v>17.415178571428569</v>
      </c>
      <c r="J8" s="61">
        <f>'1A'!J20</f>
        <v>18.285937499999999</v>
      </c>
      <c r="K8" s="61">
        <f>'1A'!K20</f>
        <v>19.156696428571429</v>
      </c>
      <c r="L8" s="61">
        <f>'1A'!L20</f>
        <v>20.114531250000002</v>
      </c>
      <c r="M8" s="61">
        <f>'1A'!M20</f>
        <v>21.072366071428572</v>
      </c>
      <c r="N8" s="61">
        <f>'1A'!N20</f>
        <v>23.179602678571431</v>
      </c>
      <c r="O8" s="62">
        <f>'1A'!O20</f>
        <v>25.497562946428577</v>
      </c>
      <c r="P8" s="46"/>
      <c r="U8" s="1">
        <v>3</v>
      </c>
      <c r="V8" s="46">
        <f t="shared" si="0"/>
        <v>17.58210413596553</v>
      </c>
      <c r="W8" s="46">
        <f t="shared" si="1"/>
        <v>20.629666789899549</v>
      </c>
      <c r="X8" s="46">
        <f t="shared" si="2"/>
        <v>22.692633468889504</v>
      </c>
      <c r="Y8" s="46">
        <f t="shared" si="3"/>
        <v>24.961896815778456</v>
      </c>
      <c r="Z8" s="46">
        <f t="shared" si="4"/>
        <v>27.458086497356305</v>
      </c>
      <c r="AA8" s="46">
        <f t="shared" si="5"/>
        <v>30.203895147091938</v>
      </c>
    </row>
    <row r="9" spans="1:27" x14ac:dyDescent="0.2">
      <c r="A9" s="286" t="s">
        <v>102</v>
      </c>
      <c r="B9" s="287"/>
      <c r="C9" s="287"/>
      <c r="D9" s="287"/>
      <c r="E9" s="287"/>
      <c r="F9" s="287"/>
      <c r="G9" s="287"/>
      <c r="H9" s="288"/>
      <c r="I9" s="55">
        <f>I8-H8</f>
        <v>2.572695350167411</v>
      </c>
      <c r="J9" s="55">
        <f t="shared" ref="J9:N9" si="7">J8-I8</f>
        <v>0.87075892857142989</v>
      </c>
      <c r="K9" s="55">
        <f t="shared" si="7"/>
        <v>0.87075892857142989</v>
      </c>
      <c r="L9" s="55">
        <f t="shared" si="7"/>
        <v>0.95783482142857324</v>
      </c>
      <c r="M9" s="55">
        <f t="shared" si="7"/>
        <v>0.95783482142856968</v>
      </c>
      <c r="N9" s="55">
        <f t="shared" si="7"/>
        <v>2.107236607142859</v>
      </c>
      <c r="O9" s="55">
        <f>O8-N8</f>
        <v>2.3179602678571456</v>
      </c>
      <c r="P9" s="1"/>
      <c r="U9" s="1">
        <v>4</v>
      </c>
      <c r="V9" s="46">
        <f t="shared" si="0"/>
        <v>18.021656739364666</v>
      </c>
      <c r="W9" s="46">
        <f t="shared" si="1"/>
        <v>21.145408459647037</v>
      </c>
      <c r="X9" s="46">
        <f t="shared" si="2"/>
        <v>23.259949305611741</v>
      </c>
      <c r="Y9" s="46">
        <f t="shared" si="3"/>
        <v>25.585944236172914</v>
      </c>
      <c r="Z9" s="46">
        <f t="shared" si="4"/>
        <v>28.144538659790211</v>
      </c>
      <c r="AA9" s="46">
        <f t="shared" si="5"/>
        <v>30.958992525769233</v>
      </c>
    </row>
    <row r="10" spans="1:27" x14ac:dyDescent="0.2">
      <c r="P10" s="1"/>
      <c r="Q10" s="40"/>
      <c r="U10" s="1">
        <v>5</v>
      </c>
      <c r="V10" s="46">
        <f t="shared" si="0"/>
        <v>18.47219815784878</v>
      </c>
      <c r="W10" s="46">
        <f t="shared" si="1"/>
        <v>21.674043671138211</v>
      </c>
      <c r="X10" s="46">
        <f t="shared" si="2"/>
        <v>23.841448038252032</v>
      </c>
      <c r="Y10" s="46">
        <f t="shared" si="3"/>
        <v>26.225592842077234</v>
      </c>
      <c r="Z10" s="46">
        <f t="shared" si="4"/>
        <v>28.848152126284962</v>
      </c>
      <c r="AA10" s="46">
        <f t="shared" si="5"/>
        <v>31.732967338913461</v>
      </c>
    </row>
    <row r="11" spans="1:27" x14ac:dyDescent="0.2">
      <c r="P11" s="1"/>
      <c r="Q11" s="40"/>
      <c r="U11" s="1">
        <v>6</v>
      </c>
      <c r="V11" s="46">
        <f t="shared" si="0"/>
        <v>18.934003111794997</v>
      </c>
      <c r="W11" s="46">
        <f t="shared" si="1"/>
        <v>22.215894762916665</v>
      </c>
      <c r="X11" s="46">
        <f t="shared" si="2"/>
        <v>24.437484239208331</v>
      </c>
      <c r="Y11" s="46">
        <f t="shared" si="3"/>
        <v>26.881232663129161</v>
      </c>
      <c r="Z11" s="46">
        <f t="shared" si="4"/>
        <v>29.569355929442082</v>
      </c>
      <c r="AA11" s="46">
        <f t="shared" si="5"/>
        <v>32.526291522386295</v>
      </c>
    </row>
    <row r="12" spans="1:27" x14ac:dyDescent="0.2">
      <c r="P12" s="1"/>
      <c r="Q12" s="40"/>
      <c r="U12" s="1">
        <v>7</v>
      </c>
      <c r="V12" s="46">
        <f t="shared" si="0"/>
        <v>19.40735318958987</v>
      </c>
      <c r="W12" s="46">
        <f t="shared" si="1"/>
        <v>22.771292131989579</v>
      </c>
      <c r="X12" s="46">
        <f t="shared" si="2"/>
        <v>25.048421345188537</v>
      </c>
      <c r="Y12" s="46">
        <f t="shared" si="3"/>
        <v>27.553263479707386</v>
      </c>
      <c r="Z12" s="46">
        <f t="shared" si="4"/>
        <v>30.30858982767813</v>
      </c>
      <c r="AA12" s="46">
        <f t="shared" si="5"/>
        <v>33.339448810445951</v>
      </c>
    </row>
    <row r="13" spans="1:27" x14ac:dyDescent="0.2">
      <c r="U13" s="1">
        <v>8</v>
      </c>
      <c r="V13" s="46">
        <f t="shared" si="0"/>
        <v>19.892537019329616</v>
      </c>
      <c r="W13" s="46">
        <f t="shared" si="1"/>
        <v>23.340574435289316</v>
      </c>
      <c r="X13" s="46">
        <f t="shared" si="2"/>
        <v>25.674631878818246</v>
      </c>
      <c r="Y13" s="46">
        <f t="shared" si="3"/>
        <v>28.242095066700067</v>
      </c>
      <c r="Z13" s="46">
        <f t="shared" si="4"/>
        <v>31.066304573370079</v>
      </c>
      <c r="AA13" s="46">
        <f t="shared" si="5"/>
        <v>34.172935030707094</v>
      </c>
    </row>
    <row r="14" spans="1:27" ht="16.5" thickBot="1" x14ac:dyDescent="0.3">
      <c r="A14" s="28" t="s">
        <v>176</v>
      </c>
      <c r="B14" s="28"/>
      <c r="C14" s="28"/>
      <c r="D14" s="28"/>
      <c r="E14" s="28"/>
      <c r="F14" s="28"/>
      <c r="G14" s="28"/>
      <c r="H14" s="28"/>
      <c r="I14" s="28"/>
      <c r="J14" s="28"/>
      <c r="K14" s="28"/>
      <c r="L14" s="28"/>
      <c r="M14" s="28"/>
      <c r="N14" s="28"/>
      <c r="O14" s="28"/>
      <c r="P14" s="28"/>
      <c r="Q14" s="28"/>
      <c r="R14" s="28"/>
      <c r="S14" s="28"/>
      <c r="T14" s="28"/>
      <c r="U14" s="1">
        <v>9</v>
      </c>
      <c r="V14" s="46">
        <f t="shared" si="0"/>
        <v>20.389850444812854</v>
      </c>
      <c r="W14" s="46">
        <f t="shared" si="1"/>
        <v>23.924088796171546</v>
      </c>
      <c r="X14" s="46">
        <f t="shared" si="2"/>
        <v>26.3164976757887</v>
      </c>
      <c r="Y14" s="46">
        <f t="shared" si="3"/>
        <v>28.948147443367567</v>
      </c>
      <c r="Z14" s="46">
        <f t="shared" si="4"/>
        <v>31.842962187704327</v>
      </c>
      <c r="AA14" s="46">
        <f t="shared" si="5"/>
        <v>35.027258406474772</v>
      </c>
    </row>
    <row r="15" spans="1:27" ht="15.75" thickBot="1" x14ac:dyDescent="0.3">
      <c r="A15" s="274" t="s">
        <v>104</v>
      </c>
      <c r="B15" s="277" t="s">
        <v>78</v>
      </c>
      <c r="C15" s="278"/>
      <c r="D15" s="278"/>
      <c r="E15" s="278" t="s">
        <v>78</v>
      </c>
      <c r="F15" s="278"/>
      <c r="G15" s="278"/>
      <c r="H15" s="278" t="s">
        <v>79</v>
      </c>
      <c r="I15" s="278"/>
      <c r="J15" s="278"/>
      <c r="K15" s="278" t="s">
        <v>80</v>
      </c>
      <c r="L15" s="278"/>
      <c r="M15" s="278"/>
      <c r="N15" s="278" t="s">
        <v>80</v>
      </c>
      <c r="O15" s="278"/>
      <c r="P15" s="279"/>
      <c r="Q15" s="278" t="s">
        <v>80</v>
      </c>
      <c r="R15" s="278"/>
      <c r="S15" s="279"/>
      <c r="T15" s="63"/>
      <c r="U15" s="1">
        <v>10</v>
      </c>
      <c r="V15" s="46">
        <f t="shared" si="0"/>
        <v>20.899596705933174</v>
      </c>
      <c r="W15" s="46">
        <f t="shared" si="1"/>
        <v>24.522191016075833</v>
      </c>
      <c r="X15" s="46">
        <f t="shared" si="2"/>
        <v>26.974410117683416</v>
      </c>
      <c r="Y15" s="46">
        <f t="shared" si="3"/>
        <v>29.671851129451753</v>
      </c>
      <c r="Z15" s="46">
        <f t="shared" si="4"/>
        <v>32.639036242396934</v>
      </c>
      <c r="AA15" s="46">
        <f t="shared" si="5"/>
        <v>35.902939866636636</v>
      </c>
    </row>
    <row r="16" spans="1:27" ht="15" x14ac:dyDescent="0.2">
      <c r="A16" s="275"/>
      <c r="B16" s="280" t="s">
        <v>204</v>
      </c>
      <c r="C16" s="281"/>
      <c r="D16" s="281"/>
      <c r="E16" s="294" t="s">
        <v>199</v>
      </c>
      <c r="F16" s="295"/>
      <c r="G16" s="296"/>
      <c r="H16" s="294" t="s">
        <v>200</v>
      </c>
      <c r="I16" s="295"/>
      <c r="J16" s="296"/>
      <c r="K16" s="283" t="s">
        <v>205</v>
      </c>
      <c r="L16" s="284"/>
      <c r="M16" s="285"/>
      <c r="N16" s="283" t="s">
        <v>202</v>
      </c>
      <c r="O16" s="284"/>
      <c r="P16" s="285"/>
      <c r="Q16" s="283" t="s">
        <v>206</v>
      </c>
      <c r="R16" s="284"/>
      <c r="S16" s="285"/>
      <c r="T16" s="64"/>
      <c r="U16" s="1">
        <v>11</v>
      </c>
      <c r="V16" s="46">
        <f t="shared" si="0"/>
        <v>21.422086623581503</v>
      </c>
      <c r="W16" s="46">
        <f t="shared" si="1"/>
        <v>25.135245791477725</v>
      </c>
      <c r="X16" s="46">
        <f t="shared" si="2"/>
        <v>27.648770370625499</v>
      </c>
      <c r="Y16" s="46">
        <f t="shared" si="3"/>
        <v>30.413647407688043</v>
      </c>
      <c r="Z16" s="46">
        <f t="shared" si="4"/>
        <v>33.455012148456852</v>
      </c>
      <c r="AA16" s="46">
        <f t="shared" si="5"/>
        <v>36.800513363302549</v>
      </c>
    </row>
    <row r="17" spans="1:27" ht="15" thickBot="1" x14ac:dyDescent="0.25">
      <c r="A17" s="276"/>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21.957638789171039</v>
      </c>
      <c r="W17" s="46">
        <f t="shared" si="1"/>
        <v>25.763626936264668</v>
      </c>
      <c r="X17" s="46">
        <f t="shared" si="2"/>
        <v>28.339989629891136</v>
      </c>
      <c r="Y17" s="46">
        <f t="shared" si="3"/>
        <v>31.173988592880242</v>
      </c>
      <c r="Z17" s="46">
        <f t="shared" si="4"/>
        <v>34.291387452168273</v>
      </c>
      <c r="AA17" s="46">
        <f t="shared" si="5"/>
        <v>37.720526197385112</v>
      </c>
    </row>
    <row r="18" spans="1:27" x14ac:dyDescent="0.2">
      <c r="A18" s="72" t="s">
        <v>3</v>
      </c>
      <c r="B18" s="73">
        <f>H6</f>
        <v>16.326731543387275</v>
      </c>
      <c r="C18" s="73">
        <f>MEDIAN(B18,D18)</f>
        <v>16.954417839676406</v>
      </c>
      <c r="D18" s="73">
        <f>B18*((1.025)^3)</f>
        <v>17.582104135965537</v>
      </c>
      <c r="E18" s="74">
        <f>I6</f>
        <v>19.156696428571429</v>
      </c>
      <c r="F18" s="73">
        <f>MEDIAN(E18,G18)</f>
        <v>19.893181609235491</v>
      </c>
      <c r="G18" s="75">
        <f>E18*((1.025)^3)</f>
        <v>20.629666789899552</v>
      </c>
      <c r="H18" s="73">
        <f>K6</f>
        <v>21.072366071428572</v>
      </c>
      <c r="I18" s="73">
        <f>MEDIAN(H18,J18)</f>
        <v>21.88249977015904</v>
      </c>
      <c r="J18" s="75">
        <f>H18*((1.025)^3)</f>
        <v>22.692633468889507</v>
      </c>
      <c r="K18" s="74">
        <f>M6</f>
        <v>23.179602678571431</v>
      </c>
      <c r="L18" s="73">
        <f>MEDIAN(K18,M18)</f>
        <v>24.070749747174943</v>
      </c>
      <c r="M18" s="75">
        <f>K18*((1.025)^3)</f>
        <v>24.961896815778459</v>
      </c>
      <c r="N18" s="74">
        <f>N6</f>
        <v>25.497562946428577</v>
      </c>
      <c r="O18" s="73">
        <f>MEDIAN(N18,P18)</f>
        <v>26.477824721892443</v>
      </c>
      <c r="P18" s="75">
        <f>N18*((1.025)^3)</f>
        <v>27.458086497356309</v>
      </c>
      <c r="Q18" s="74">
        <f>O6</f>
        <v>28.047319241071438</v>
      </c>
      <c r="R18" s="73">
        <f>MEDIAN(Q18,S18)</f>
        <v>29.125607194081692</v>
      </c>
      <c r="S18" s="75">
        <f>Q18*((1.025)^3)</f>
        <v>30.203895147091945</v>
      </c>
      <c r="T18" s="73"/>
      <c r="U18" s="1">
        <v>13</v>
      </c>
      <c r="V18" s="46">
        <f t="shared" si="0"/>
        <v>22.506579758900312</v>
      </c>
      <c r="W18" s="46">
        <f t="shared" si="1"/>
        <v>26.407717609671284</v>
      </c>
      <c r="X18" s="46">
        <f t="shared" si="2"/>
        <v>29.048489370638411</v>
      </c>
      <c r="Y18" s="46">
        <f t="shared" si="3"/>
        <v>31.953338307702246</v>
      </c>
      <c r="Z18" s="46">
        <f t="shared" si="4"/>
        <v>35.148672138472477</v>
      </c>
      <c r="AA18" s="46">
        <f t="shared" si="5"/>
        <v>38.663539352319738</v>
      </c>
    </row>
    <row r="19" spans="1:27" x14ac:dyDescent="0.2">
      <c r="A19" s="76" t="s">
        <v>4</v>
      </c>
      <c r="B19" s="73">
        <f>B18*((1.025)^4)</f>
        <v>18.021656739364673</v>
      </c>
      <c r="C19" s="73">
        <f t="shared" ref="C19:C23" si="8">MEDIAN(B19,D19)</f>
        <v>18.47782992557984</v>
      </c>
      <c r="D19" s="73">
        <f>B18*((1.025)^6)</f>
        <v>18.934003111795004</v>
      </c>
      <c r="E19" s="74">
        <f>E18*((1.025)^4)</f>
        <v>21.14540845964704</v>
      </c>
      <c r="F19" s="73">
        <f t="shared" ref="F19:F23" si="9">MEDIAN(E19,G19)</f>
        <v>21.680651611281853</v>
      </c>
      <c r="G19" s="75">
        <f>E18*((1.025)^6)</f>
        <v>22.215894762916665</v>
      </c>
      <c r="H19" s="73">
        <f>H18*((1.025)^4)</f>
        <v>23.259949305611741</v>
      </c>
      <c r="I19" s="73">
        <f t="shared" ref="I19:I23" si="10">MEDIAN(H19,J19)</f>
        <v>23.848716772410036</v>
      </c>
      <c r="J19" s="75">
        <f>H18*((1.025)^6)</f>
        <v>24.437484239208334</v>
      </c>
      <c r="K19" s="74">
        <f>K18*((1.025)^4)</f>
        <v>25.585944236172917</v>
      </c>
      <c r="L19" s="73">
        <f t="shared" ref="L19:L23" si="11">MEDIAN(K19,M19)</f>
        <v>26.233588449651045</v>
      </c>
      <c r="M19" s="75">
        <f>K18*((1.025)^6)</f>
        <v>26.881232663129168</v>
      </c>
      <c r="N19" s="74">
        <f>N18*((1.025)^4)</f>
        <v>28.144538659790214</v>
      </c>
      <c r="O19" s="73">
        <f t="shared" ref="O19:O23" si="12">MEDIAN(N19,P19)</f>
        <v>28.856947294616152</v>
      </c>
      <c r="P19" s="75">
        <f>N18*((1.025)^6)</f>
        <v>29.569355929442089</v>
      </c>
      <c r="Q19" s="74">
        <f>Q18*((1.025)^4)</f>
        <v>30.95899252576924</v>
      </c>
      <c r="R19" s="73">
        <f t="shared" ref="R19:R23" si="13">MEDIAN(Q19,S19)</f>
        <v>31.742642024077771</v>
      </c>
      <c r="S19" s="75">
        <f>Q18*((1.025)^6)</f>
        <v>32.526291522386302</v>
      </c>
      <c r="T19" s="73"/>
      <c r="U19" s="1">
        <v>14</v>
      </c>
      <c r="V19" s="46">
        <f t="shared" si="0"/>
        <v>23.069244252872817</v>
      </c>
      <c r="W19" s="46">
        <f t="shared" si="1"/>
        <v>27.067910549913062</v>
      </c>
      <c r="X19" s="46">
        <f t="shared" si="2"/>
        <v>29.774701604904369</v>
      </c>
      <c r="Y19" s="46">
        <f t="shared" si="3"/>
        <v>32.752171765394799</v>
      </c>
      <c r="Z19" s="46">
        <f t="shared" si="4"/>
        <v>36.027388941934284</v>
      </c>
      <c r="AA19" s="46">
        <f t="shared" si="5"/>
        <v>39.630127836127727</v>
      </c>
    </row>
    <row r="20" spans="1:27" x14ac:dyDescent="0.2">
      <c r="A20" s="76" t="s">
        <v>5</v>
      </c>
      <c r="B20" s="73">
        <f>B18*((1.025)^7)</f>
        <v>19.40735318958988</v>
      </c>
      <c r="C20" s="73">
        <f t="shared" si="8"/>
        <v>19.898601817201374</v>
      </c>
      <c r="D20" s="73">
        <f>B18*((1.025)^9)</f>
        <v>20.389850444812865</v>
      </c>
      <c r="E20" s="74">
        <f>E18*((1.025)^7)</f>
        <v>22.771292131989583</v>
      </c>
      <c r="F20" s="73">
        <f t="shared" si="9"/>
        <v>23.347690464080564</v>
      </c>
      <c r="G20" s="75">
        <f>E18*((1.025)^9)</f>
        <v>23.924088796171549</v>
      </c>
      <c r="H20" s="73">
        <f>H18*((1.025)^7)</f>
        <v>25.048421345188544</v>
      </c>
      <c r="I20" s="73">
        <f t="shared" si="10"/>
        <v>25.682459510488627</v>
      </c>
      <c r="J20" s="75">
        <f>H18*((1.025)^9)</f>
        <v>26.316497675788707</v>
      </c>
      <c r="K20" s="74">
        <f>K18*((1.025)^7)</f>
        <v>27.5532634797074</v>
      </c>
      <c r="L20" s="73">
        <f t="shared" si="11"/>
        <v>28.250705461537489</v>
      </c>
      <c r="M20" s="75">
        <f>K18*((1.025)^9)</f>
        <v>28.948147443367578</v>
      </c>
      <c r="N20" s="74">
        <f>N18*((1.025)^7)</f>
        <v>30.308589827678141</v>
      </c>
      <c r="O20" s="73">
        <f t="shared" si="12"/>
        <v>31.075776007691239</v>
      </c>
      <c r="P20" s="75">
        <f>N18*((1.025)^9)</f>
        <v>31.842962187704341</v>
      </c>
      <c r="Q20" s="74">
        <f>Q18*((1.025)^7)</f>
        <v>33.339448810445958</v>
      </c>
      <c r="R20" s="73">
        <f t="shared" si="13"/>
        <v>34.183353608460365</v>
      </c>
      <c r="S20" s="75">
        <f>Q18*((1.025)^9)</f>
        <v>35.027258406474779</v>
      </c>
      <c r="T20" s="73"/>
      <c r="U20" s="1">
        <v>15</v>
      </c>
      <c r="V20" s="46">
        <f t="shared" si="0"/>
        <v>23.645975359194637</v>
      </c>
      <c r="W20" s="46">
        <f t="shared" si="1"/>
        <v>27.744608313660887</v>
      </c>
      <c r="X20" s="46">
        <f t="shared" si="2"/>
        <v>30.519069145026975</v>
      </c>
      <c r="Y20" s="46">
        <f t="shared" si="3"/>
        <v>33.570976059529663</v>
      </c>
      <c r="Z20" s="46">
        <f t="shared" si="4"/>
        <v>36.928073665482636</v>
      </c>
      <c r="AA20" s="46">
        <f t="shared" si="5"/>
        <v>40.620881032030915</v>
      </c>
    </row>
    <row r="21" spans="1:27" x14ac:dyDescent="0.2">
      <c r="A21" s="76" t="s">
        <v>6</v>
      </c>
      <c r="B21" s="73">
        <f>B18*((1.025)^10)</f>
        <v>20.899596705933185</v>
      </c>
      <c r="C21" s="73">
        <f t="shared" si="8"/>
        <v>21.428617747552117</v>
      </c>
      <c r="D21" s="73">
        <f>B18*((1.025)^12)</f>
        <v>21.95763878917105</v>
      </c>
      <c r="E21" s="74">
        <f>E18*((1.025)^10)</f>
        <v>24.522191016075841</v>
      </c>
      <c r="F21" s="73">
        <f t="shared" si="9"/>
        <v>25.142908976170258</v>
      </c>
      <c r="G21" s="75">
        <f>E18*((1.025)^12)</f>
        <v>25.763626936264675</v>
      </c>
      <c r="H21" s="73">
        <f>H18*((1.025)^10)</f>
        <v>26.974410117683423</v>
      </c>
      <c r="I21" s="73">
        <f t="shared" si="10"/>
        <v>27.657199873787285</v>
      </c>
      <c r="J21" s="75">
        <f>H18*((1.025)^12)</f>
        <v>28.339989629891143</v>
      </c>
      <c r="K21" s="74">
        <f>K18*((1.025)^10)</f>
        <v>29.671851129451767</v>
      </c>
      <c r="L21" s="73">
        <f t="shared" si="11"/>
        <v>30.422919861166015</v>
      </c>
      <c r="M21" s="75">
        <f>K18*((1.025)^12)</f>
        <v>31.17398859288026</v>
      </c>
      <c r="N21" s="74">
        <f>N18*((1.025)^10)</f>
        <v>32.639036242396948</v>
      </c>
      <c r="O21" s="73">
        <f t="shared" si="12"/>
        <v>33.465211847282617</v>
      </c>
      <c r="P21" s="75">
        <f>N18*((1.025)^12)</f>
        <v>34.291387452168287</v>
      </c>
      <c r="Q21" s="74">
        <f>Q18*((1.025)^10)</f>
        <v>35.90293986663665</v>
      </c>
      <c r="R21" s="73">
        <f t="shared" si="13"/>
        <v>36.811733032010892</v>
      </c>
      <c r="S21" s="75">
        <f>Q18*((1.025)^12)</f>
        <v>37.720526197385126</v>
      </c>
      <c r="T21" s="73"/>
      <c r="U21" s="1">
        <v>16</v>
      </c>
      <c r="V21" s="46">
        <f t="shared" si="0"/>
        <v>24.237124743174501</v>
      </c>
      <c r="W21" s="46">
        <f t="shared" si="1"/>
        <v>28.438223521502408</v>
      </c>
      <c r="X21" s="46">
        <f t="shared" si="2"/>
        <v>31.282045873652645</v>
      </c>
      <c r="Y21" s="46">
        <f t="shared" si="3"/>
        <v>34.410250461017903</v>
      </c>
      <c r="Z21" s="46">
        <f t="shared" si="4"/>
        <v>37.851275507119695</v>
      </c>
      <c r="AA21" s="46">
        <f t="shared" si="5"/>
        <v>41.636403057831686</v>
      </c>
    </row>
    <row r="22" spans="1:27" x14ac:dyDescent="0.2">
      <c r="A22" s="76" t="s">
        <v>107</v>
      </c>
      <c r="B22" s="73">
        <f>B18*((1.025)^13)</f>
        <v>22.506579758900326</v>
      </c>
      <c r="C22" s="73">
        <f t="shared" si="8"/>
        <v>23.07627755904749</v>
      </c>
      <c r="D22" s="73">
        <f>B18*((1.025)^15)</f>
        <v>23.645975359194658</v>
      </c>
      <c r="E22" s="74">
        <f>E18*((1.025)^13)</f>
        <v>26.407717609671291</v>
      </c>
      <c r="F22" s="73">
        <f t="shared" si="9"/>
        <v>27.076162961666096</v>
      </c>
      <c r="G22" s="75">
        <f>E18*((1.025)^15)</f>
        <v>27.744608313660901</v>
      </c>
      <c r="H22" s="73">
        <f>H18*((1.025)^13)</f>
        <v>29.048489370638421</v>
      </c>
      <c r="I22" s="73">
        <f t="shared" si="10"/>
        <v>29.783779257832705</v>
      </c>
      <c r="J22" s="75">
        <f>H18*((1.025)^15)</f>
        <v>30.519069145026993</v>
      </c>
      <c r="K22" s="74">
        <f>K18*((1.025)^13)</f>
        <v>31.953338307702264</v>
      </c>
      <c r="L22" s="73">
        <f t="shared" si="11"/>
        <v>32.762157183615976</v>
      </c>
      <c r="M22" s="75">
        <f>K18*((1.025)^15)</f>
        <v>33.570976059529691</v>
      </c>
      <c r="N22" s="74">
        <f>N18*((1.025)^13)</f>
        <v>35.148672138472499</v>
      </c>
      <c r="O22" s="73">
        <f t="shared" si="12"/>
        <v>36.038372901977581</v>
      </c>
      <c r="P22" s="75">
        <f>N18*((1.025)^15)</f>
        <v>36.928073665482664</v>
      </c>
      <c r="Q22" s="74">
        <f>Q18*((1.025)^13)</f>
        <v>38.663539352319752</v>
      </c>
      <c r="R22" s="73">
        <f t="shared" si="13"/>
        <v>39.642210192175341</v>
      </c>
      <c r="S22" s="75">
        <f>Q18*((1.025)^15)</f>
        <v>40.620881032030937</v>
      </c>
      <c r="T22" s="73"/>
      <c r="U22" s="1">
        <v>17</v>
      </c>
      <c r="V22" s="46">
        <f t="shared" si="0"/>
        <v>24.843052861753861</v>
      </c>
      <c r="W22" s="46">
        <f t="shared" si="1"/>
        <v>29.149179109539965</v>
      </c>
      <c r="X22" s="46">
        <f t="shared" si="2"/>
        <v>32.064097020493961</v>
      </c>
      <c r="Y22" s="46">
        <f t="shared" si="3"/>
        <v>35.270506722543345</v>
      </c>
      <c r="Z22" s="46">
        <f t="shared" si="4"/>
        <v>38.797557394797686</v>
      </c>
      <c r="AA22" s="46">
        <f t="shared" si="5"/>
        <v>42.677313134277476</v>
      </c>
    </row>
    <row r="23" spans="1:27" x14ac:dyDescent="0.2">
      <c r="A23" s="76" t="s">
        <v>108</v>
      </c>
      <c r="B23" s="73">
        <f>B18*((1.025)^16)</f>
        <v>24.237124743174522</v>
      </c>
      <c r="C23" s="73">
        <f t="shared" si="8"/>
        <v>25.495187733188345</v>
      </c>
      <c r="D23" s="73">
        <f>B18*((1.025)^20)</f>
        <v>26.753250723202171</v>
      </c>
      <c r="E23" s="74">
        <f>E18*((1.025)^16)</f>
        <v>28.438223521502422</v>
      </c>
      <c r="F23" s="73">
        <f t="shared" si="9"/>
        <v>29.914350615505935</v>
      </c>
      <c r="G23" s="75">
        <f>E18*((1.025)^20)</f>
        <v>31.390477709509447</v>
      </c>
      <c r="H23" s="74">
        <f>H18*((1.025)^16)</f>
        <v>31.282045873652663</v>
      </c>
      <c r="I23" s="73">
        <f t="shared" si="10"/>
        <v>32.905785677056528</v>
      </c>
      <c r="J23" s="75">
        <f>H18*((1.025)^20)</f>
        <v>34.529525480460393</v>
      </c>
      <c r="K23" s="73">
        <f>K18*((1.025)^16)</f>
        <v>34.410250461017931</v>
      </c>
      <c r="L23" s="73">
        <f t="shared" si="11"/>
        <v>36.196364244762179</v>
      </c>
      <c r="M23" s="75">
        <f>K18*((1.025)^20)</f>
        <v>37.982478028506435</v>
      </c>
      <c r="N23" s="73">
        <f>N18*((1.025)^16)</f>
        <v>37.85127550711973</v>
      </c>
      <c r="O23" s="73">
        <f t="shared" si="12"/>
        <v>39.816000669238406</v>
      </c>
      <c r="P23" s="73">
        <f>N18*((1.025)^20)</f>
        <v>41.780725831357081</v>
      </c>
      <c r="Q23" s="74">
        <f>Q18*((1.025)^16)</f>
        <v>41.636403057831707</v>
      </c>
      <c r="R23" s="73">
        <f t="shared" si="13"/>
        <v>43.797600736162252</v>
      </c>
      <c r="S23" s="75">
        <f>Q18*((1.025)^20)</f>
        <v>45.958798414492797</v>
      </c>
      <c r="T23" s="73"/>
      <c r="U23" s="1">
        <v>18</v>
      </c>
      <c r="V23" s="46">
        <f t="shared" si="0"/>
        <v>25.464129183297704</v>
      </c>
      <c r="W23" s="46">
        <f t="shared" si="1"/>
        <v>29.877908587278462</v>
      </c>
      <c r="X23" s="46">
        <f t="shared" si="2"/>
        <v>32.865699446006303</v>
      </c>
      <c r="Y23" s="46">
        <f t="shared" si="3"/>
        <v>36.152269390606925</v>
      </c>
      <c r="Z23" s="46">
        <f t="shared" si="4"/>
        <v>39.767496329667622</v>
      </c>
      <c r="AA23" s="46">
        <f t="shared" si="5"/>
        <v>43.744245962634409</v>
      </c>
    </row>
    <row r="24" spans="1:27" ht="15" x14ac:dyDescent="0.25">
      <c r="A24" s="44"/>
      <c r="B24" s="36"/>
      <c r="C24" s="46"/>
      <c r="D24" s="36"/>
      <c r="E24" s="81"/>
      <c r="F24" s="81"/>
      <c r="G24" s="81"/>
      <c r="H24" s="81"/>
      <c r="I24" s="73"/>
      <c r="J24" s="73"/>
      <c r="M24" s="40"/>
      <c r="P24" s="1"/>
      <c r="U24" s="1">
        <v>19</v>
      </c>
      <c r="V24" s="46">
        <f t="shared" si="0"/>
        <v>26.100732412880145</v>
      </c>
      <c r="W24" s="46">
        <f t="shared" si="1"/>
        <v>30.624856301960421</v>
      </c>
      <c r="X24" s="46">
        <f t="shared" si="2"/>
        <v>33.687341932156457</v>
      </c>
      <c r="Y24" s="46">
        <f t="shared" si="3"/>
        <v>37.056076125372094</v>
      </c>
      <c r="Z24" s="46">
        <f t="shared" si="4"/>
        <v>40.761683737909308</v>
      </c>
      <c r="AA24" s="46">
        <f t="shared" si="5"/>
        <v>44.837852111700265</v>
      </c>
    </row>
    <row r="25" spans="1:27" ht="15" x14ac:dyDescent="0.25">
      <c r="A25" s="44"/>
      <c r="B25" s="36"/>
      <c r="C25" s="46"/>
      <c r="D25" s="36"/>
      <c r="E25" s="81"/>
      <c r="F25" s="81"/>
      <c r="G25" s="81"/>
      <c r="H25" s="81"/>
      <c r="I25" s="73"/>
      <c r="J25" s="73"/>
      <c r="M25" s="40"/>
      <c r="P25" s="1"/>
      <c r="U25" s="1">
        <v>20</v>
      </c>
      <c r="V25" s="46">
        <f t="shared" si="0"/>
        <v>26.753250723202147</v>
      </c>
      <c r="W25" s="46">
        <f t="shared" si="1"/>
        <v>31.39047770950943</v>
      </c>
      <c r="X25" s="46">
        <f t="shared" si="2"/>
        <v>34.529525480460364</v>
      </c>
      <c r="Y25" s="46">
        <f t="shared" si="3"/>
        <v>37.982478028506392</v>
      </c>
      <c r="Z25" s="46">
        <f t="shared" si="4"/>
        <v>41.780725831357039</v>
      </c>
      <c r="AA25" s="46">
        <f t="shared" si="5"/>
        <v>45.958798414492769</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177</v>
      </c>
      <c r="B28" s="28"/>
      <c r="C28" s="28"/>
      <c r="D28" s="28"/>
      <c r="E28" s="28"/>
      <c r="F28" s="28"/>
      <c r="G28" s="28"/>
      <c r="H28" s="28"/>
      <c r="I28" s="28"/>
      <c r="J28" s="28"/>
      <c r="K28" s="28"/>
      <c r="L28" s="28"/>
      <c r="M28" s="28"/>
      <c r="N28" s="28"/>
      <c r="O28" s="28"/>
      <c r="P28" s="28"/>
      <c r="Q28" s="28"/>
      <c r="R28" s="28"/>
      <c r="S28" s="28"/>
      <c r="V28" s="273" t="s">
        <v>45</v>
      </c>
      <c r="W28" s="273"/>
      <c r="X28" s="273"/>
      <c r="Y28" s="273"/>
      <c r="Z28" s="273"/>
      <c r="AA28" s="273"/>
    </row>
    <row r="29" spans="1:27" ht="15.75" thickBot="1" x14ac:dyDescent="0.3">
      <c r="A29" s="274" t="s">
        <v>104</v>
      </c>
      <c r="B29" s="277" t="s">
        <v>78</v>
      </c>
      <c r="C29" s="278"/>
      <c r="D29" s="278"/>
      <c r="E29" s="278" t="s">
        <v>78</v>
      </c>
      <c r="F29" s="278"/>
      <c r="G29" s="278"/>
      <c r="H29" s="278" t="s">
        <v>79</v>
      </c>
      <c r="I29" s="278"/>
      <c r="J29" s="278"/>
      <c r="K29" s="278" t="s">
        <v>80</v>
      </c>
      <c r="L29" s="278"/>
      <c r="M29" s="278"/>
      <c r="N29" s="278" t="s">
        <v>80</v>
      </c>
      <c r="O29" s="278"/>
      <c r="P29" s="279"/>
      <c r="Q29" s="278" t="s">
        <v>80</v>
      </c>
      <c r="R29" s="278"/>
      <c r="S29" s="279"/>
      <c r="U29" s="1" t="s">
        <v>167</v>
      </c>
      <c r="V29" s="44" t="s">
        <v>170</v>
      </c>
      <c r="W29" s="44" t="s">
        <v>168</v>
      </c>
      <c r="X29" s="44" t="s">
        <v>171</v>
      </c>
      <c r="Y29" s="44" t="s">
        <v>172</v>
      </c>
      <c r="Z29" s="44" t="s">
        <v>173</v>
      </c>
      <c r="AA29" s="44" t="s">
        <v>174</v>
      </c>
    </row>
    <row r="30" spans="1:27" ht="15" x14ac:dyDescent="0.2">
      <c r="A30" s="275"/>
      <c r="B30" s="280" t="s">
        <v>103</v>
      </c>
      <c r="C30" s="281"/>
      <c r="D30" s="282"/>
      <c r="E30" s="283" t="s">
        <v>199</v>
      </c>
      <c r="F30" s="284"/>
      <c r="G30" s="284"/>
      <c r="H30" s="294" t="s">
        <v>200</v>
      </c>
      <c r="I30" s="295"/>
      <c r="J30" s="296"/>
      <c r="K30" s="283" t="s">
        <v>201</v>
      </c>
      <c r="L30" s="284"/>
      <c r="M30" s="285"/>
      <c r="N30" s="283" t="s">
        <v>202</v>
      </c>
      <c r="O30" s="284"/>
      <c r="P30" s="285"/>
      <c r="Q30" s="283" t="s">
        <v>207</v>
      </c>
      <c r="R30" s="284"/>
      <c r="S30" s="285"/>
      <c r="U30" s="1">
        <v>0</v>
      </c>
      <c r="V30" s="46">
        <f>H8</f>
        <v>14.842483221261158</v>
      </c>
      <c r="W30" s="46">
        <f>I8</f>
        <v>17.415178571428569</v>
      </c>
      <c r="X30" s="46">
        <f>K8</f>
        <v>19.156696428571429</v>
      </c>
      <c r="Y30" s="46">
        <f>M8</f>
        <v>21.072366071428572</v>
      </c>
      <c r="Z30" s="46">
        <f>N8</f>
        <v>23.179602678571431</v>
      </c>
      <c r="AA30" s="46">
        <f>O8</f>
        <v>25.497562946428577</v>
      </c>
    </row>
    <row r="31" spans="1:27" ht="15" thickBot="1" x14ac:dyDescent="0.25">
      <c r="A31" s="276"/>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46">
        <f t="shared" ref="V31:V50" si="14">V30*1.025</f>
        <v>15.213545301792687</v>
      </c>
      <c r="W31" s="46">
        <f t="shared" ref="W31:W50" si="15">W30*1.025</f>
        <v>17.850558035714283</v>
      </c>
      <c r="X31" s="46">
        <f t="shared" ref="X31:X50" si="16">X30*1.025</f>
        <v>19.635613839285714</v>
      </c>
      <c r="Y31" s="46">
        <f t="shared" ref="Y31:Y50" si="17">Y30*1.025</f>
        <v>21.599175223214285</v>
      </c>
      <c r="Z31" s="46">
        <f t="shared" ref="Z31:Z50" si="18">Z30*1.025</f>
        <v>23.759092745535714</v>
      </c>
      <c r="AA31" s="46">
        <f t="shared" ref="AA31:AA50" si="19">AA30*1.025</f>
        <v>26.135002020089289</v>
      </c>
    </row>
    <row r="32" spans="1:27" x14ac:dyDescent="0.2">
      <c r="A32" s="72" t="s">
        <v>3</v>
      </c>
      <c r="B32" s="73">
        <f>F8</f>
        <v>14.842483221261158</v>
      </c>
      <c r="C32" s="73">
        <f>MEDIAN(B32,D32)</f>
        <v>15.413107126978549</v>
      </c>
      <c r="D32" s="75">
        <f>B32*((1.025)^3)</f>
        <v>15.983731032695941</v>
      </c>
      <c r="E32" s="73">
        <f>I8</f>
        <v>17.415178571428569</v>
      </c>
      <c r="F32" s="73">
        <f>MEDIAN(E32,G32)</f>
        <v>18.084710553850442</v>
      </c>
      <c r="G32" s="73">
        <f>E32*((1.025)^3)</f>
        <v>18.754242536272319</v>
      </c>
      <c r="H32" s="74">
        <f>K8</f>
        <v>19.156696428571429</v>
      </c>
      <c r="I32" s="73">
        <f>MEDIAN(H32,J32)</f>
        <v>19.893181609235491</v>
      </c>
      <c r="J32" s="75">
        <f>H32*((1.025)^3)</f>
        <v>20.629666789899552</v>
      </c>
      <c r="K32" s="74">
        <f>M8</f>
        <v>21.072366071428572</v>
      </c>
      <c r="L32" s="73">
        <f>MEDIAN(K32,M32)</f>
        <v>21.88249977015904</v>
      </c>
      <c r="M32" s="75">
        <f>K32*((1.025)^3)</f>
        <v>22.692633468889507</v>
      </c>
      <c r="N32" s="74">
        <f>N8</f>
        <v>23.179602678571431</v>
      </c>
      <c r="O32" s="73">
        <f>MEDIAN(N32,P32)</f>
        <v>24.070749747174943</v>
      </c>
      <c r="P32" s="75">
        <f>N32*((1.025)^3)</f>
        <v>24.961896815778459</v>
      </c>
      <c r="Q32" s="74">
        <f>O8</f>
        <v>25.497562946428577</v>
      </c>
      <c r="R32" s="73">
        <f>MEDIAN(Q32,S32)</f>
        <v>26.477824721892443</v>
      </c>
      <c r="S32" s="75">
        <f>Q32*((1.025)^3)</f>
        <v>27.458086497356309</v>
      </c>
      <c r="U32" s="1">
        <v>2</v>
      </c>
      <c r="V32" s="46">
        <f t="shared" si="14"/>
        <v>15.593883934337503</v>
      </c>
      <c r="W32" s="46">
        <f t="shared" si="15"/>
        <v>18.296821986607139</v>
      </c>
      <c r="X32" s="46">
        <f t="shared" si="16"/>
        <v>20.126504185267855</v>
      </c>
      <c r="Y32" s="46">
        <f t="shared" si="17"/>
        <v>22.139154603794641</v>
      </c>
      <c r="Z32" s="46">
        <f t="shared" si="18"/>
        <v>24.353070064174105</v>
      </c>
      <c r="AA32" s="46">
        <f t="shared" si="19"/>
        <v>26.788377070591519</v>
      </c>
    </row>
    <row r="33" spans="1:27" x14ac:dyDescent="0.2">
      <c r="A33" s="76" t="s">
        <v>4</v>
      </c>
      <c r="B33" s="73">
        <f>B32*((1.025)^4)</f>
        <v>16.383324308513338</v>
      </c>
      <c r="C33" s="73">
        <f t="shared" ref="C33:C37" si="20">MEDIAN(B33,D33)</f>
        <v>16.798027205072579</v>
      </c>
      <c r="D33" s="75">
        <f>B32*((1.025)^6)</f>
        <v>17.212730101631823</v>
      </c>
      <c r="E33" s="73">
        <f>E32*((1.025)^4)</f>
        <v>19.223098599679123</v>
      </c>
      <c r="F33" s="73">
        <f t="shared" ref="F33:F37" si="21">MEDIAN(E33,G33)</f>
        <v>19.709683282983498</v>
      </c>
      <c r="G33" s="73">
        <f>E32*((1.025)^6)</f>
        <v>20.196267966287877</v>
      </c>
      <c r="H33" s="74">
        <f>H32*((1.025)^4)</f>
        <v>21.14540845964704</v>
      </c>
      <c r="I33" s="73">
        <f t="shared" ref="I33:I37" si="22">MEDIAN(H33,J33)</f>
        <v>21.680651611281853</v>
      </c>
      <c r="J33" s="75">
        <f>H32*((1.025)^6)</f>
        <v>22.215894762916665</v>
      </c>
      <c r="K33" s="74">
        <f>K32*((1.025)^4)</f>
        <v>23.259949305611741</v>
      </c>
      <c r="L33" s="73">
        <f t="shared" ref="L33:L37" si="23">MEDIAN(K33,M33)</f>
        <v>23.848716772410036</v>
      </c>
      <c r="M33" s="75">
        <f>K32*((1.025)^6)</f>
        <v>24.437484239208334</v>
      </c>
      <c r="N33" s="74">
        <f>N32*((1.025)^4)</f>
        <v>25.585944236172917</v>
      </c>
      <c r="O33" s="73">
        <f t="shared" ref="O33:O37" si="24">MEDIAN(N33,P33)</f>
        <v>26.233588449651045</v>
      </c>
      <c r="P33" s="75">
        <f>N32*((1.025)^6)</f>
        <v>26.881232663129168</v>
      </c>
      <c r="Q33" s="74">
        <f>Q32*((1.025)^4)</f>
        <v>28.144538659790214</v>
      </c>
      <c r="R33" s="73">
        <f t="shared" ref="R33:R37" si="25">MEDIAN(Q33,S33)</f>
        <v>28.856947294616152</v>
      </c>
      <c r="S33" s="75">
        <f>Q32*((1.025)^6)</f>
        <v>29.569355929442089</v>
      </c>
      <c r="U33" s="1">
        <v>3</v>
      </c>
      <c r="V33" s="46">
        <f t="shared" si="14"/>
        <v>15.983731032695939</v>
      </c>
      <c r="W33" s="46">
        <f t="shared" si="15"/>
        <v>18.754242536272315</v>
      </c>
      <c r="X33" s="46">
        <f t="shared" si="16"/>
        <v>20.629666789899549</v>
      </c>
      <c r="Y33" s="46">
        <f t="shared" si="17"/>
        <v>22.692633468889504</v>
      </c>
      <c r="Z33" s="46">
        <f t="shared" si="18"/>
        <v>24.961896815778456</v>
      </c>
      <c r="AA33" s="46">
        <f t="shared" si="19"/>
        <v>27.458086497356305</v>
      </c>
    </row>
    <row r="34" spans="1:27" x14ac:dyDescent="0.2">
      <c r="A34" s="76" t="s">
        <v>5</v>
      </c>
      <c r="B34" s="73">
        <f>B32*((1.025)^7)</f>
        <v>17.643048354172617</v>
      </c>
      <c r="C34" s="73">
        <f t="shared" si="20"/>
        <v>18.089638015637611</v>
      </c>
      <c r="D34" s="75">
        <f>B32*((1.025)^9)</f>
        <v>18.536227677102602</v>
      </c>
      <c r="E34" s="73">
        <f>E32*((1.025)^7)</f>
        <v>20.701174665445073</v>
      </c>
      <c r="F34" s="73">
        <f t="shared" si="21"/>
        <v>21.225173149164149</v>
      </c>
      <c r="G34" s="73">
        <f>E32*((1.025)^9)</f>
        <v>21.749171632883225</v>
      </c>
      <c r="H34" s="74">
        <f>H32*((1.025)^7)</f>
        <v>22.771292131989583</v>
      </c>
      <c r="I34" s="73">
        <f t="shared" si="22"/>
        <v>23.347690464080564</v>
      </c>
      <c r="J34" s="75">
        <f>H32*((1.025)^9)</f>
        <v>23.924088796171549</v>
      </c>
      <c r="K34" s="74">
        <f>K32*((1.025)^7)</f>
        <v>25.048421345188544</v>
      </c>
      <c r="L34" s="73">
        <f t="shared" si="23"/>
        <v>25.682459510488627</v>
      </c>
      <c r="M34" s="75">
        <f>K32*((1.025)^9)</f>
        <v>26.316497675788707</v>
      </c>
      <c r="N34" s="74">
        <f>N32*((1.025)^7)</f>
        <v>27.5532634797074</v>
      </c>
      <c r="O34" s="73">
        <f t="shared" si="24"/>
        <v>28.250705461537489</v>
      </c>
      <c r="P34" s="75">
        <f>N32*((1.025)^9)</f>
        <v>28.948147443367578</v>
      </c>
      <c r="Q34" s="74">
        <f>Q32*((1.025)^7)</f>
        <v>30.308589827678141</v>
      </c>
      <c r="R34" s="73">
        <f t="shared" si="25"/>
        <v>31.075776007691239</v>
      </c>
      <c r="S34" s="75">
        <f>Q32*((1.025)^9)</f>
        <v>31.842962187704341</v>
      </c>
      <c r="U34" s="1">
        <v>4</v>
      </c>
      <c r="V34" s="46">
        <f t="shared" si="14"/>
        <v>16.383324308513338</v>
      </c>
      <c r="W34" s="46">
        <f t="shared" si="15"/>
        <v>19.223098599679123</v>
      </c>
      <c r="X34" s="46">
        <f t="shared" si="16"/>
        <v>21.145408459647037</v>
      </c>
      <c r="Y34" s="46">
        <f t="shared" si="17"/>
        <v>23.259949305611741</v>
      </c>
      <c r="Z34" s="46">
        <f t="shared" si="18"/>
        <v>25.585944236172914</v>
      </c>
      <c r="AA34" s="46">
        <f t="shared" si="19"/>
        <v>28.144538659790211</v>
      </c>
    </row>
    <row r="35" spans="1:27" x14ac:dyDescent="0.2">
      <c r="A35" s="76" t="s">
        <v>6</v>
      </c>
      <c r="B35" s="73">
        <f>B32*((1.025)^10)</f>
        <v>18.999633369030168</v>
      </c>
      <c r="C35" s="73">
        <f t="shared" si="20"/>
        <v>19.480561588683742</v>
      </c>
      <c r="D35" s="75">
        <f>B32*((1.025)^12)</f>
        <v>19.961489808337319</v>
      </c>
      <c r="E35" s="73">
        <f>E32*((1.025)^10)</f>
        <v>22.292900923705304</v>
      </c>
      <c r="F35" s="73">
        <f t="shared" si="21"/>
        <v>22.857189978336592</v>
      </c>
      <c r="G35" s="73">
        <f>E32*((1.025)^12)</f>
        <v>23.421479032967884</v>
      </c>
      <c r="H35" s="74">
        <f>H32*((1.025)^10)</f>
        <v>24.522191016075841</v>
      </c>
      <c r="I35" s="73">
        <f t="shared" si="22"/>
        <v>25.142908976170258</v>
      </c>
      <c r="J35" s="75">
        <f>H32*((1.025)^12)</f>
        <v>25.763626936264675</v>
      </c>
      <c r="K35" s="74">
        <f>K32*((1.025)^10)</f>
        <v>26.974410117683423</v>
      </c>
      <c r="L35" s="73">
        <f t="shared" si="23"/>
        <v>27.657199873787285</v>
      </c>
      <c r="M35" s="75">
        <f>K32*((1.025)^12)</f>
        <v>28.339989629891143</v>
      </c>
      <c r="N35" s="74">
        <f>N32*((1.025)^10)</f>
        <v>29.671851129451767</v>
      </c>
      <c r="O35" s="73">
        <f t="shared" si="24"/>
        <v>30.422919861166015</v>
      </c>
      <c r="P35" s="75">
        <f>N32*((1.025)^12)</f>
        <v>31.17398859288026</v>
      </c>
      <c r="Q35" s="74">
        <f>Q32*((1.025)^10)</f>
        <v>32.639036242396948</v>
      </c>
      <c r="R35" s="73">
        <f t="shared" si="25"/>
        <v>33.465211847282617</v>
      </c>
      <c r="S35" s="75">
        <f>Q32*((1.025)^12)</f>
        <v>34.291387452168287</v>
      </c>
      <c r="U35" s="1">
        <v>5</v>
      </c>
      <c r="V35" s="46">
        <f t="shared" si="14"/>
        <v>16.792907416226168</v>
      </c>
      <c r="W35" s="46">
        <f t="shared" si="15"/>
        <v>19.7036760646711</v>
      </c>
      <c r="X35" s="46">
        <f t="shared" si="16"/>
        <v>21.674043671138211</v>
      </c>
      <c r="Y35" s="46">
        <f t="shared" si="17"/>
        <v>23.841448038252032</v>
      </c>
      <c r="Z35" s="46">
        <f t="shared" si="18"/>
        <v>26.225592842077234</v>
      </c>
      <c r="AA35" s="46">
        <f t="shared" si="19"/>
        <v>28.848152126284962</v>
      </c>
    </row>
    <row r="36" spans="1:27" x14ac:dyDescent="0.2">
      <c r="A36" s="76" t="s">
        <v>107</v>
      </c>
      <c r="B36" s="73">
        <f>B32*((1.025)^13)</f>
        <v>20.46052705354575</v>
      </c>
      <c r="C36" s="73">
        <f t="shared" si="20"/>
        <v>20.978434144588626</v>
      </c>
      <c r="D36" s="73">
        <f>B32*((1.025)^15)</f>
        <v>21.496341235631505</v>
      </c>
      <c r="E36" s="74">
        <f>E32*((1.025)^13)</f>
        <v>24.007016008792082</v>
      </c>
      <c r="F36" s="73">
        <f t="shared" si="21"/>
        <v>24.614693601514631</v>
      </c>
      <c r="G36" s="75">
        <f>E32*((1.025)^15)</f>
        <v>25.22237119423718</v>
      </c>
      <c r="H36" s="73">
        <f>H32*((1.025)^13)</f>
        <v>26.407717609671291</v>
      </c>
      <c r="I36" s="73">
        <f t="shared" si="22"/>
        <v>27.076162961666096</v>
      </c>
      <c r="J36" s="75">
        <f>H32*((1.025)^15)</f>
        <v>27.744608313660901</v>
      </c>
      <c r="K36" s="74">
        <f>K32*((1.025)^13)</f>
        <v>29.048489370638421</v>
      </c>
      <c r="L36" s="73">
        <f t="shared" si="23"/>
        <v>29.783779257832705</v>
      </c>
      <c r="M36" s="75">
        <f>K32*((1.025)^15)</f>
        <v>30.519069145026993</v>
      </c>
      <c r="N36" s="74">
        <f>N32*((1.025)^13)</f>
        <v>31.953338307702264</v>
      </c>
      <c r="O36" s="73">
        <f t="shared" si="24"/>
        <v>32.762157183615976</v>
      </c>
      <c r="P36" s="75">
        <f>N32*((1.025)^15)</f>
        <v>33.570976059529691</v>
      </c>
      <c r="Q36" s="74">
        <f>Q32*((1.025)^13)</f>
        <v>35.148672138472499</v>
      </c>
      <c r="R36" s="73">
        <f t="shared" si="25"/>
        <v>36.038372901977581</v>
      </c>
      <c r="S36" s="75">
        <f>Q32*((1.025)^15)</f>
        <v>36.928073665482664</v>
      </c>
      <c r="T36" s="46"/>
      <c r="U36" s="1">
        <v>6</v>
      </c>
      <c r="V36" s="46">
        <f t="shared" si="14"/>
        <v>17.21273010163182</v>
      </c>
      <c r="W36" s="46">
        <f t="shared" si="15"/>
        <v>20.196267966287877</v>
      </c>
      <c r="X36" s="46">
        <f t="shared" si="16"/>
        <v>22.215894762916665</v>
      </c>
      <c r="Y36" s="46">
        <f t="shared" si="17"/>
        <v>24.437484239208331</v>
      </c>
      <c r="Z36" s="46">
        <f t="shared" si="18"/>
        <v>26.881232663129161</v>
      </c>
      <c r="AA36" s="46">
        <f t="shared" si="19"/>
        <v>29.569355929442082</v>
      </c>
    </row>
    <row r="37" spans="1:27" x14ac:dyDescent="0.2">
      <c r="A37" s="76" t="s">
        <v>108</v>
      </c>
      <c r="B37" s="73">
        <f>B32*((1.025)^16)</f>
        <v>22.033749766522291</v>
      </c>
      <c r="C37" s="73">
        <f t="shared" si="20"/>
        <v>23.177443393807586</v>
      </c>
      <c r="D37" s="73">
        <f>B32*((1.025)^20)</f>
        <v>24.321137021092884</v>
      </c>
      <c r="E37" s="74">
        <f>E32*((1.025)^16)</f>
        <v>25.852930474093107</v>
      </c>
      <c r="F37" s="73">
        <f t="shared" si="21"/>
        <v>27.194864195914484</v>
      </c>
      <c r="G37" s="75">
        <f>E32*((1.025)^20)</f>
        <v>28.536797917735857</v>
      </c>
      <c r="H37" s="74">
        <f>H32*((1.025)^16)</f>
        <v>28.438223521502422</v>
      </c>
      <c r="I37" s="73">
        <f t="shared" si="22"/>
        <v>29.914350615505935</v>
      </c>
      <c r="J37" s="75">
        <f>H32*((1.025)^20)</f>
        <v>31.390477709509447</v>
      </c>
      <c r="K37" s="73">
        <f>K32*((1.025)^16)</f>
        <v>31.282045873652663</v>
      </c>
      <c r="L37" s="73">
        <f t="shared" si="23"/>
        <v>32.905785677056528</v>
      </c>
      <c r="M37" s="75">
        <f>K32*((1.025)^20)</f>
        <v>34.529525480460393</v>
      </c>
      <c r="N37" s="73">
        <f>N32*((1.025)^16)</f>
        <v>34.410250461017931</v>
      </c>
      <c r="O37" s="73">
        <f t="shared" si="24"/>
        <v>36.196364244762179</v>
      </c>
      <c r="P37" s="73">
        <f>N32*((1.025)^20)</f>
        <v>37.982478028506435</v>
      </c>
      <c r="Q37" s="74">
        <f>Q32*((1.025)^16)</f>
        <v>37.85127550711973</v>
      </c>
      <c r="R37" s="73">
        <f t="shared" si="25"/>
        <v>39.816000669238406</v>
      </c>
      <c r="S37" s="75">
        <f>Q32*((1.025)^20)</f>
        <v>41.780725831357081</v>
      </c>
      <c r="U37" s="1">
        <v>7</v>
      </c>
      <c r="V37" s="46">
        <f t="shared" si="14"/>
        <v>17.643048354172613</v>
      </c>
      <c r="W37" s="46">
        <f t="shared" si="15"/>
        <v>20.701174665445073</v>
      </c>
      <c r="X37" s="46">
        <f t="shared" si="16"/>
        <v>22.771292131989579</v>
      </c>
      <c r="Y37" s="46">
        <f t="shared" si="17"/>
        <v>25.048421345188537</v>
      </c>
      <c r="Z37" s="46">
        <f t="shared" si="18"/>
        <v>27.553263479707386</v>
      </c>
      <c r="AA37" s="46">
        <f t="shared" si="19"/>
        <v>30.30858982767813</v>
      </c>
    </row>
    <row r="38" spans="1:27" ht="15" x14ac:dyDescent="0.25">
      <c r="A38" s="44"/>
      <c r="B38" s="36"/>
      <c r="C38" s="46"/>
      <c r="D38" s="36"/>
      <c r="E38" s="81"/>
      <c r="F38" s="81"/>
      <c r="G38" s="81"/>
      <c r="H38" s="81"/>
      <c r="I38" s="73"/>
      <c r="J38" s="73"/>
      <c r="M38" s="40"/>
      <c r="P38" s="1"/>
      <c r="U38" s="1">
        <v>8</v>
      </c>
      <c r="V38" s="46">
        <f t="shared" si="14"/>
        <v>18.084124563026926</v>
      </c>
      <c r="W38" s="46">
        <f t="shared" si="15"/>
        <v>21.218704032081199</v>
      </c>
      <c r="X38" s="46">
        <f t="shared" si="16"/>
        <v>23.340574435289316</v>
      </c>
      <c r="Y38" s="46">
        <f t="shared" si="17"/>
        <v>25.674631878818246</v>
      </c>
      <c r="Z38" s="46">
        <f t="shared" si="18"/>
        <v>28.242095066700067</v>
      </c>
      <c r="AA38" s="46">
        <f t="shared" si="19"/>
        <v>31.066304573370079</v>
      </c>
    </row>
    <row r="39" spans="1:27" x14ac:dyDescent="0.2">
      <c r="O39" s="40"/>
      <c r="P39" s="1"/>
      <c r="U39" s="1">
        <v>9</v>
      </c>
      <c r="V39" s="46">
        <f t="shared" si="14"/>
        <v>18.536227677102598</v>
      </c>
      <c r="W39" s="46">
        <f t="shared" si="15"/>
        <v>21.749171632883225</v>
      </c>
      <c r="X39" s="46">
        <f t="shared" si="16"/>
        <v>23.924088796171546</v>
      </c>
      <c r="Y39" s="46">
        <f t="shared" si="17"/>
        <v>26.3164976757887</v>
      </c>
      <c r="Z39" s="46">
        <f t="shared" si="18"/>
        <v>28.948147443367567</v>
      </c>
      <c r="AA39" s="46">
        <f t="shared" si="19"/>
        <v>31.842962187704327</v>
      </c>
    </row>
    <row r="40" spans="1:27" x14ac:dyDescent="0.2">
      <c r="U40" s="1">
        <v>10</v>
      </c>
      <c r="V40" s="46">
        <f t="shared" si="14"/>
        <v>18.99963336903016</v>
      </c>
      <c r="W40" s="46">
        <f t="shared" si="15"/>
        <v>22.292900923705304</v>
      </c>
      <c r="X40" s="46">
        <f t="shared" si="16"/>
        <v>24.522191016075833</v>
      </c>
      <c r="Y40" s="46">
        <f t="shared" si="17"/>
        <v>26.974410117683416</v>
      </c>
      <c r="Z40" s="46">
        <f t="shared" si="18"/>
        <v>29.671851129451753</v>
      </c>
      <c r="AA40" s="46">
        <f t="shared" si="19"/>
        <v>32.639036242396934</v>
      </c>
    </row>
    <row r="41" spans="1:27" x14ac:dyDescent="0.2">
      <c r="U41" s="1">
        <v>11</v>
      </c>
      <c r="V41" s="46">
        <f t="shared" si="14"/>
        <v>19.474624203255914</v>
      </c>
      <c r="W41" s="46">
        <f t="shared" si="15"/>
        <v>22.850223446797933</v>
      </c>
      <c r="X41" s="46">
        <f t="shared" si="16"/>
        <v>25.135245791477725</v>
      </c>
      <c r="Y41" s="46">
        <f t="shared" si="17"/>
        <v>27.648770370625499</v>
      </c>
      <c r="Z41" s="46">
        <f t="shared" si="18"/>
        <v>30.413647407688043</v>
      </c>
      <c r="AA41" s="46">
        <f t="shared" si="19"/>
        <v>33.455012148456852</v>
      </c>
    </row>
    <row r="42" spans="1:27" x14ac:dyDescent="0.2">
      <c r="D42" s="83"/>
      <c r="U42" s="1">
        <v>12</v>
      </c>
      <c r="V42" s="46">
        <f t="shared" si="14"/>
        <v>19.961489808337308</v>
      </c>
      <c r="W42" s="46">
        <f t="shared" si="15"/>
        <v>23.421479032967881</v>
      </c>
      <c r="X42" s="46">
        <f t="shared" si="16"/>
        <v>25.763626936264668</v>
      </c>
      <c r="Y42" s="46">
        <f t="shared" si="17"/>
        <v>28.339989629891136</v>
      </c>
      <c r="Z42" s="46">
        <f t="shared" si="18"/>
        <v>31.173988592880242</v>
      </c>
      <c r="AA42" s="46">
        <f t="shared" si="19"/>
        <v>34.291387452168273</v>
      </c>
    </row>
    <row r="43" spans="1:27" x14ac:dyDescent="0.2">
      <c r="D43" s="83"/>
      <c r="G43" s="35"/>
      <c r="U43" s="1">
        <v>13</v>
      </c>
      <c r="V43" s="46">
        <f t="shared" si="14"/>
        <v>20.460527053545739</v>
      </c>
      <c r="W43" s="46">
        <f t="shared" si="15"/>
        <v>24.007016008792075</v>
      </c>
      <c r="X43" s="46">
        <f t="shared" si="16"/>
        <v>26.407717609671284</v>
      </c>
      <c r="Y43" s="46">
        <f t="shared" si="17"/>
        <v>29.048489370638411</v>
      </c>
      <c r="Z43" s="46">
        <f t="shared" si="18"/>
        <v>31.953338307702246</v>
      </c>
      <c r="AA43" s="46">
        <f t="shared" si="19"/>
        <v>35.148672138472477</v>
      </c>
    </row>
    <row r="44" spans="1:27" x14ac:dyDescent="0.2">
      <c r="D44" s="83"/>
      <c r="U44" s="1">
        <v>14</v>
      </c>
      <c r="V44" s="46">
        <f t="shared" si="14"/>
        <v>20.972040229884382</v>
      </c>
      <c r="W44" s="46">
        <f t="shared" si="15"/>
        <v>24.607191409011875</v>
      </c>
      <c r="X44" s="46">
        <f t="shared" si="16"/>
        <v>27.067910549913062</v>
      </c>
      <c r="Y44" s="46">
        <f t="shared" si="17"/>
        <v>29.774701604904369</v>
      </c>
      <c r="Z44" s="46">
        <f t="shared" si="18"/>
        <v>32.752171765394799</v>
      </c>
      <c r="AA44" s="46">
        <f t="shared" si="19"/>
        <v>36.027388941934284</v>
      </c>
    </row>
    <row r="45" spans="1:27" x14ac:dyDescent="0.2">
      <c r="U45" s="1">
        <v>15</v>
      </c>
      <c r="V45" s="46">
        <f t="shared" si="14"/>
        <v>21.49634123563149</v>
      </c>
      <c r="W45" s="46">
        <f t="shared" si="15"/>
        <v>25.222371194237169</v>
      </c>
      <c r="X45" s="46">
        <f t="shared" si="16"/>
        <v>27.744608313660887</v>
      </c>
      <c r="Y45" s="46">
        <f t="shared" si="17"/>
        <v>30.519069145026975</v>
      </c>
      <c r="Z45" s="46">
        <f t="shared" si="18"/>
        <v>33.570976059529663</v>
      </c>
      <c r="AA45" s="46">
        <f t="shared" si="19"/>
        <v>36.928073665482636</v>
      </c>
    </row>
    <row r="46" spans="1:27" x14ac:dyDescent="0.2">
      <c r="U46" s="1">
        <v>16</v>
      </c>
      <c r="V46" s="46">
        <f t="shared" si="14"/>
        <v>22.033749766522277</v>
      </c>
      <c r="W46" s="46">
        <f t="shared" si="15"/>
        <v>25.852930474093096</v>
      </c>
      <c r="X46" s="46">
        <f t="shared" si="16"/>
        <v>28.438223521502408</v>
      </c>
      <c r="Y46" s="46">
        <f t="shared" si="17"/>
        <v>31.282045873652645</v>
      </c>
      <c r="Z46" s="46">
        <f t="shared" si="18"/>
        <v>34.410250461017903</v>
      </c>
      <c r="AA46" s="46">
        <f t="shared" si="19"/>
        <v>37.851275507119695</v>
      </c>
    </row>
    <row r="47" spans="1:27" x14ac:dyDescent="0.2">
      <c r="U47" s="1">
        <v>17</v>
      </c>
      <c r="V47" s="46">
        <f t="shared" si="14"/>
        <v>22.58459351068533</v>
      </c>
      <c r="W47" s="46">
        <f t="shared" si="15"/>
        <v>26.49925373594542</v>
      </c>
      <c r="X47" s="46">
        <f t="shared" si="16"/>
        <v>29.149179109539965</v>
      </c>
      <c r="Y47" s="46">
        <f t="shared" si="17"/>
        <v>32.064097020493961</v>
      </c>
      <c r="Z47" s="46">
        <f t="shared" si="18"/>
        <v>35.270506722543345</v>
      </c>
      <c r="AA47" s="46">
        <f t="shared" si="19"/>
        <v>38.797557394797686</v>
      </c>
    </row>
    <row r="48" spans="1:27" x14ac:dyDescent="0.2">
      <c r="U48" s="1">
        <v>18</v>
      </c>
      <c r="V48" s="46">
        <f t="shared" si="14"/>
        <v>23.149208348452461</v>
      </c>
      <c r="W48" s="46">
        <f t="shared" si="15"/>
        <v>27.161735079344052</v>
      </c>
      <c r="X48" s="46">
        <f t="shared" si="16"/>
        <v>29.877908587278462</v>
      </c>
      <c r="Y48" s="46">
        <f t="shared" si="17"/>
        <v>32.865699446006303</v>
      </c>
      <c r="Z48" s="46">
        <f t="shared" si="18"/>
        <v>36.152269390606925</v>
      </c>
      <c r="AA48" s="46">
        <f t="shared" si="19"/>
        <v>39.767496329667622</v>
      </c>
    </row>
    <row r="49" spans="21:27" x14ac:dyDescent="0.2">
      <c r="U49" s="1">
        <v>19</v>
      </c>
      <c r="V49" s="46">
        <f t="shared" si="14"/>
        <v>23.727938557163771</v>
      </c>
      <c r="W49" s="46">
        <f t="shared" si="15"/>
        <v>27.840778456327651</v>
      </c>
      <c r="X49" s="46">
        <f t="shared" si="16"/>
        <v>30.624856301960421</v>
      </c>
      <c r="Y49" s="46">
        <f t="shared" si="17"/>
        <v>33.687341932156457</v>
      </c>
      <c r="Z49" s="46">
        <f t="shared" si="18"/>
        <v>37.056076125372094</v>
      </c>
      <c r="AA49" s="46">
        <f t="shared" si="19"/>
        <v>40.761683737909308</v>
      </c>
    </row>
    <row r="50" spans="21:27" x14ac:dyDescent="0.2">
      <c r="U50" s="1">
        <v>20</v>
      </c>
      <c r="V50" s="46">
        <f t="shared" si="14"/>
        <v>24.321137021092863</v>
      </c>
      <c r="W50" s="46">
        <f t="shared" si="15"/>
        <v>28.536797917735839</v>
      </c>
      <c r="X50" s="46">
        <f t="shared" si="16"/>
        <v>31.39047770950943</v>
      </c>
      <c r="Y50" s="46">
        <f t="shared" si="17"/>
        <v>34.529525480460364</v>
      </c>
      <c r="Z50" s="46">
        <f t="shared" si="18"/>
        <v>37.982478028506392</v>
      </c>
      <c r="AA50" s="46">
        <f t="shared" si="19"/>
        <v>41.780725831357039</v>
      </c>
    </row>
  </sheetData>
  <mergeCells count="48">
    <mergeCell ref="Q16:S16"/>
    <mergeCell ref="K15:M15"/>
    <mergeCell ref="N15:P15"/>
    <mergeCell ref="M4:M5"/>
    <mergeCell ref="A7:H7"/>
    <mergeCell ref="A9:H9"/>
    <mergeCell ref="A15:A17"/>
    <mergeCell ref="B15:D15"/>
    <mergeCell ref="B16:D16"/>
    <mergeCell ref="E16:G16"/>
    <mergeCell ref="H16:J16"/>
    <mergeCell ref="K16:M16"/>
    <mergeCell ref="N16:P16"/>
    <mergeCell ref="E15:G15"/>
    <mergeCell ref="H15:J15"/>
    <mergeCell ref="Q15:S15"/>
    <mergeCell ref="V28:AA28"/>
    <mergeCell ref="Q29:S29"/>
    <mergeCell ref="B30:D30"/>
    <mergeCell ref="E30:G30"/>
    <mergeCell ref="H30:J30"/>
    <mergeCell ref="K30:M30"/>
    <mergeCell ref="N30:P30"/>
    <mergeCell ref="Q30:S30"/>
    <mergeCell ref="N29:P29"/>
    <mergeCell ref="A29:A31"/>
    <mergeCell ref="B29:D29"/>
    <mergeCell ref="E29:G29"/>
    <mergeCell ref="H29:J29"/>
    <mergeCell ref="K29:M29"/>
    <mergeCell ref="A1:R1"/>
    <mergeCell ref="A3:A5"/>
    <mergeCell ref="B3:C3"/>
    <mergeCell ref="D3:E3"/>
    <mergeCell ref="K3:L3"/>
    <mergeCell ref="K4:L4"/>
    <mergeCell ref="V3:AA3"/>
    <mergeCell ref="B4:B5"/>
    <mergeCell ref="C4:C5"/>
    <mergeCell ref="D4:D5"/>
    <mergeCell ref="E4:E5"/>
    <mergeCell ref="F4:F5"/>
    <mergeCell ref="I3:J3"/>
    <mergeCell ref="O4:O5"/>
    <mergeCell ref="N4:N5"/>
    <mergeCell ref="G4:G5"/>
    <mergeCell ref="H4:H5"/>
    <mergeCell ref="I4:J4"/>
  </mergeCells>
  <pageMargins left="0.7" right="0.7" top="0.75" bottom="0.75" header="0.3" footer="0.3"/>
  <pageSetup orientation="portrait" r:id="rId1"/>
  <ignoredErrors>
    <ignoredError sqref="I8 J8:O8"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A59A7-AE32-471B-B396-13D951185F2F}">
  <sheetPr>
    <tabColor rgb="FF609191"/>
  </sheetPr>
  <dimension ref="A1:AH13"/>
  <sheetViews>
    <sheetView zoomScaleNormal="100" workbookViewId="0">
      <selection activeCell="E3" sqref="E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2" t="s">
        <v>223</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2" spans="1:26" ht="15.75" x14ac:dyDescent="0.25">
      <c r="A2" s="222" t="s">
        <v>383</v>
      </c>
    </row>
    <row r="3" spans="1:26" x14ac:dyDescent="0.25">
      <c r="A3" s="12">
        <v>964</v>
      </c>
    </row>
    <row r="4" spans="1:26" ht="20.25" x14ac:dyDescent="0.3">
      <c r="A4" s="171"/>
      <c r="B4" s="171"/>
      <c r="C4" s="171"/>
      <c r="D4" s="171"/>
      <c r="E4" s="171"/>
      <c r="F4" s="171"/>
      <c r="G4" s="171"/>
      <c r="H4" s="171"/>
      <c r="I4" s="171"/>
      <c r="J4" s="171"/>
      <c r="K4" s="171"/>
      <c r="L4" s="171"/>
      <c r="M4" s="171"/>
      <c r="N4" s="171"/>
      <c r="O4" s="171"/>
    </row>
    <row r="5" spans="1:26" ht="15.75" x14ac:dyDescent="0.25">
      <c r="A5" s="314" t="s">
        <v>306</v>
      </c>
      <c r="B5" s="314"/>
      <c r="C5" s="314"/>
      <c r="E5" s="314" t="s">
        <v>307</v>
      </c>
      <c r="F5" s="314"/>
      <c r="G5" s="314"/>
      <c r="I5" s="314" t="s">
        <v>308</v>
      </c>
      <c r="J5" s="314"/>
      <c r="K5" s="314"/>
      <c r="M5" s="34" t="s">
        <v>309</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5</v>
      </c>
      <c r="C7" s="19">
        <f>B7/A3</f>
        <v>5.1867219917012446E-3</v>
      </c>
      <c r="E7" s="23" t="s">
        <v>125</v>
      </c>
      <c r="F7" s="18"/>
      <c r="G7" s="19">
        <v>4.2000000000000003E-2</v>
      </c>
      <c r="I7" s="23" t="s">
        <v>136</v>
      </c>
      <c r="J7" s="18">
        <v>790</v>
      </c>
      <c r="K7" s="19">
        <f>J7/A3</f>
        <v>0.81950207468879666</v>
      </c>
      <c r="M7" s="23" t="s">
        <v>133</v>
      </c>
      <c r="N7" s="18">
        <v>77</v>
      </c>
      <c r="O7" s="19">
        <f>N7/A3</f>
        <v>7.9875518672199164E-2</v>
      </c>
    </row>
    <row r="8" spans="1:26" x14ac:dyDescent="0.25">
      <c r="A8" s="20" t="s">
        <v>119</v>
      </c>
      <c r="B8" s="21">
        <v>56</v>
      </c>
      <c r="C8" s="22">
        <f>B8/A3</f>
        <v>5.8091286307053944E-2</v>
      </c>
      <c r="E8" s="24" t="s">
        <v>126</v>
      </c>
      <c r="F8" s="21"/>
      <c r="G8" s="19">
        <v>0.25700000000000001</v>
      </c>
      <c r="I8" s="24" t="s">
        <v>138</v>
      </c>
      <c r="J8" s="21">
        <v>90</v>
      </c>
      <c r="K8" s="19">
        <f>J8/A3</f>
        <v>9.3360995850622408E-2</v>
      </c>
      <c r="M8" s="24" t="s">
        <v>134</v>
      </c>
      <c r="N8" s="21">
        <v>888</v>
      </c>
      <c r="O8" s="22">
        <f>N8/A3</f>
        <v>0.92116182572614103</v>
      </c>
    </row>
    <row r="9" spans="1:26" x14ac:dyDescent="0.25">
      <c r="A9" s="20" t="s">
        <v>120</v>
      </c>
      <c r="B9" s="21">
        <v>154</v>
      </c>
      <c r="C9" s="22">
        <f>B9/A3</f>
        <v>0.15975103734439833</v>
      </c>
      <c r="E9" s="24" t="s">
        <v>127</v>
      </c>
      <c r="F9" s="21"/>
      <c r="G9" s="19">
        <v>0.24399999999999999</v>
      </c>
      <c r="I9" s="24" t="s">
        <v>137</v>
      </c>
      <c r="J9" s="21">
        <v>50</v>
      </c>
      <c r="K9" s="19">
        <f>J9/A3</f>
        <v>5.1867219917012451E-2</v>
      </c>
    </row>
    <row r="10" spans="1:26" x14ac:dyDescent="0.25">
      <c r="A10" s="20" t="s">
        <v>121</v>
      </c>
      <c r="B10" s="21">
        <v>254</v>
      </c>
      <c r="C10" s="22">
        <f>B10/A3</f>
        <v>0.26348547717842324</v>
      </c>
      <c r="E10" s="24" t="s">
        <v>128</v>
      </c>
      <c r="F10" s="21"/>
      <c r="G10" s="19">
        <v>0.14399999999999999</v>
      </c>
      <c r="I10" s="24" t="s">
        <v>140</v>
      </c>
      <c r="J10" s="21">
        <v>22</v>
      </c>
      <c r="K10" s="19">
        <f>J10/A3</f>
        <v>2.2821576763485476E-2</v>
      </c>
    </row>
    <row r="11" spans="1:26" x14ac:dyDescent="0.25">
      <c r="A11" s="20" t="s">
        <v>122</v>
      </c>
      <c r="B11" s="21">
        <v>284</v>
      </c>
      <c r="C11" s="22">
        <f>B11/A3</f>
        <v>0.29460580912863071</v>
      </c>
      <c r="E11" s="24" t="s">
        <v>129</v>
      </c>
      <c r="F11" s="21"/>
      <c r="G11" s="19">
        <v>0.22800000000000001</v>
      </c>
      <c r="I11" s="24" t="s">
        <v>139</v>
      </c>
      <c r="J11" s="21">
        <v>11</v>
      </c>
      <c r="K11" s="19">
        <f>J11/A3</f>
        <v>1.1410788381742738E-2</v>
      </c>
    </row>
    <row r="12" spans="1:26" x14ac:dyDescent="0.25">
      <c r="A12" s="20" t="s">
        <v>123</v>
      </c>
      <c r="B12" s="21">
        <v>172</v>
      </c>
      <c r="C12" s="22">
        <f>B12/A3</f>
        <v>0.17842323651452283</v>
      </c>
      <c r="E12" s="24" t="s">
        <v>130</v>
      </c>
      <c r="F12" s="21"/>
      <c r="G12" s="19">
        <v>7.0999999999999994E-2</v>
      </c>
      <c r="I12" s="24" t="s">
        <v>141</v>
      </c>
      <c r="J12" s="21">
        <v>2</v>
      </c>
      <c r="K12" s="19">
        <f>J12/A3</f>
        <v>2.0746887966804979E-3</v>
      </c>
    </row>
    <row r="13" spans="1:26" x14ac:dyDescent="0.25">
      <c r="A13" s="20" t="s">
        <v>124</v>
      </c>
      <c r="B13" s="21">
        <v>39</v>
      </c>
      <c r="C13" s="22">
        <f>B13/A3</f>
        <v>4.0456431535269712E-2</v>
      </c>
      <c r="E13" s="24" t="s">
        <v>131</v>
      </c>
      <c r="F13" s="21"/>
      <c r="G13" s="19">
        <v>1.4E-2</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10F9B-68F0-4EEF-AEF3-BE1ACE27B0D0}">
  <sheetPr>
    <tabColor rgb="FF609191"/>
  </sheetPr>
  <dimension ref="A1:Z56"/>
  <sheetViews>
    <sheetView topLeftCell="A26" zoomScaleNormal="100" workbookViewId="0">
      <selection activeCell="D13" sqref="D13"/>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5" width="8" bestFit="1" customWidth="1"/>
    <col min="16" max="16" width="9.140625" style="10" bestFit="1" customWidth="1"/>
    <col min="17" max="18" width="8"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62" t="s">
        <v>224</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4" spans="1:26" ht="18.75" x14ac:dyDescent="0.3">
      <c r="A4" s="318" t="s">
        <v>234</v>
      </c>
      <c r="B4" s="318"/>
      <c r="C4" s="318"/>
      <c r="D4" s="318"/>
      <c r="E4" s="318"/>
      <c r="F4" s="318"/>
      <c r="G4" s="318"/>
      <c r="H4" s="318"/>
    </row>
    <row r="5" spans="1:26" ht="36" customHeight="1" x14ac:dyDescent="0.25">
      <c r="A5" s="316" t="s">
        <v>211</v>
      </c>
      <c r="B5" s="317" t="s">
        <v>143</v>
      </c>
      <c r="C5" s="317" t="s">
        <v>213</v>
      </c>
      <c r="D5" s="317" t="s">
        <v>238</v>
      </c>
      <c r="E5" s="317" t="s">
        <v>231</v>
      </c>
      <c r="F5" s="317"/>
      <c r="G5" s="317" t="s">
        <v>214</v>
      </c>
      <c r="H5" s="317"/>
      <c r="P5"/>
      <c r="R5" s="10"/>
    </row>
    <row r="6" spans="1:26" ht="15.75" thickBot="1" x14ac:dyDescent="0.3">
      <c r="A6" s="316"/>
      <c r="B6" s="317"/>
      <c r="C6" s="317"/>
      <c r="D6" s="319"/>
      <c r="E6" s="163" t="s">
        <v>157</v>
      </c>
      <c r="F6" s="163" t="s">
        <v>215</v>
      </c>
      <c r="G6" s="163" t="s">
        <v>157</v>
      </c>
      <c r="H6" s="163" t="s">
        <v>215</v>
      </c>
      <c r="P6"/>
      <c r="R6" s="10"/>
    </row>
    <row r="7" spans="1:26" ht="15.75" thickBot="1" x14ac:dyDescent="0.3">
      <c r="A7" s="195" t="s">
        <v>235</v>
      </c>
      <c r="B7" s="196">
        <v>1</v>
      </c>
      <c r="C7" s="197">
        <f>'1A'!B12</f>
        <v>13.94</v>
      </c>
      <c r="D7" s="198" t="s">
        <v>186</v>
      </c>
      <c r="E7" s="199">
        <f t="shared" ref="E7:E12" si="0">W19-B19</f>
        <v>-220</v>
      </c>
      <c r="F7" s="200">
        <f t="shared" ref="F7:F12" si="1">W29</f>
        <v>-0.1858108108108108</v>
      </c>
      <c r="G7" s="201">
        <f t="shared" ref="G7:G12" si="2">S38-B38</f>
        <v>3.7699999999999996</v>
      </c>
      <c r="H7" s="202">
        <f t="shared" ref="H7:H12" si="3">S48</f>
        <v>0.3706981317600786</v>
      </c>
      <c r="P7"/>
      <c r="R7" s="10"/>
    </row>
    <row r="8" spans="1:26" ht="15.75" thickTop="1" x14ac:dyDescent="0.25">
      <c r="A8" s="178" t="s">
        <v>289</v>
      </c>
      <c r="B8" s="164">
        <v>0.95</v>
      </c>
      <c r="C8" s="185">
        <f>S39</f>
        <v>20.85</v>
      </c>
      <c r="D8" s="187">
        <f>C8-C7</f>
        <v>6.9100000000000019</v>
      </c>
      <c r="E8" s="174">
        <f t="shared" si="0"/>
        <v>26</v>
      </c>
      <c r="F8" s="173">
        <f t="shared" si="1"/>
        <v>0.41269841269841268</v>
      </c>
      <c r="G8" s="175">
        <f t="shared" si="2"/>
        <v>3.8000000000000007</v>
      </c>
      <c r="H8" s="177">
        <f t="shared" si="3"/>
        <v>0.22287390029325516</v>
      </c>
      <c r="P8"/>
      <c r="R8" s="10"/>
    </row>
    <row r="9" spans="1:26" x14ac:dyDescent="0.25">
      <c r="A9" s="178" t="s">
        <v>291</v>
      </c>
      <c r="B9" s="164">
        <v>0.95</v>
      </c>
      <c r="C9" s="185">
        <f t="shared" ref="C9:C12" si="4">S40</f>
        <v>14.32</v>
      </c>
      <c r="D9" s="217">
        <f>C9-C7</f>
        <v>0.38000000000000078</v>
      </c>
      <c r="E9" s="174">
        <f t="shared" si="0"/>
        <v>11</v>
      </c>
      <c r="F9" s="173">
        <f t="shared" si="1"/>
        <v>0.2391304347826087</v>
      </c>
      <c r="G9" s="175">
        <f t="shared" si="2"/>
        <v>-4.3999999999999986</v>
      </c>
      <c r="H9" s="177">
        <f t="shared" si="3"/>
        <v>-0.23504273504273498</v>
      </c>
      <c r="P9"/>
      <c r="R9" s="10"/>
    </row>
    <row r="10" spans="1:26" x14ac:dyDescent="0.25">
      <c r="A10" s="178" t="s">
        <v>212</v>
      </c>
      <c r="B10" s="164">
        <v>0.94</v>
      </c>
      <c r="C10" s="185">
        <f t="shared" si="4"/>
        <v>23.74</v>
      </c>
      <c r="D10" s="187">
        <f>C10-C7</f>
        <v>9.7999999999999989</v>
      </c>
      <c r="E10" s="174">
        <f t="shared" si="0"/>
        <v>-89</v>
      </c>
      <c r="F10" s="173">
        <f t="shared" si="1"/>
        <v>-0.89898989898989901</v>
      </c>
      <c r="G10" s="175">
        <f t="shared" si="2"/>
        <v>2.6799999999999997</v>
      </c>
      <c r="H10" s="177">
        <f t="shared" si="3"/>
        <v>0.12725546058879392</v>
      </c>
      <c r="P10"/>
      <c r="R10" s="10"/>
    </row>
    <row r="11" spans="1:26" x14ac:dyDescent="0.25">
      <c r="A11" s="178" t="s">
        <v>292</v>
      </c>
      <c r="B11" s="164">
        <v>0.92</v>
      </c>
      <c r="C11" s="185">
        <f t="shared" si="4"/>
        <v>18.79</v>
      </c>
      <c r="D11" s="187">
        <f>C11-C7</f>
        <v>4.8499999999999996</v>
      </c>
      <c r="E11" s="174">
        <f t="shared" si="0"/>
        <v>-355</v>
      </c>
      <c r="F11" s="173">
        <f t="shared" si="1"/>
        <v>-0.32272727272727275</v>
      </c>
      <c r="G11" s="175">
        <f t="shared" si="2"/>
        <v>5.3699999999999992</v>
      </c>
      <c r="H11" s="177">
        <f t="shared" si="3"/>
        <v>0.4001490312965722</v>
      </c>
      <c r="P11"/>
      <c r="R11" s="10"/>
    </row>
    <row r="12" spans="1:26" ht="15.75" thickBot="1" x14ac:dyDescent="0.3">
      <c r="A12" s="179" t="s">
        <v>293</v>
      </c>
      <c r="B12" s="180">
        <v>0.92</v>
      </c>
      <c r="C12" s="186">
        <f t="shared" si="4"/>
        <v>18.46</v>
      </c>
      <c r="D12" s="188">
        <f>C12-C7</f>
        <v>4.5200000000000014</v>
      </c>
      <c r="E12" s="181">
        <f t="shared" si="0"/>
        <v>189</v>
      </c>
      <c r="F12" s="182">
        <f t="shared" si="1"/>
        <v>0.22553699284009546</v>
      </c>
      <c r="G12" s="183">
        <f t="shared" si="2"/>
        <v>5.1000000000000014</v>
      </c>
      <c r="H12" s="184">
        <f t="shared" si="3"/>
        <v>0.38173652694610793</v>
      </c>
      <c r="P12"/>
      <c r="R12" s="10"/>
    </row>
    <row r="13" spans="1:26" x14ac:dyDescent="0.25">
      <c r="A13" s="1"/>
      <c r="B13" s="35"/>
      <c r="C13" s="36"/>
      <c r="D13" s="36"/>
    </row>
    <row r="14" spans="1:26" x14ac:dyDescent="0.25">
      <c r="D14" s="221"/>
      <c r="G14" s="215"/>
    </row>
    <row r="17" spans="1:26" ht="15.75" x14ac:dyDescent="0.25">
      <c r="A17" s="315" t="s">
        <v>319</v>
      </c>
      <c r="B17" s="315"/>
      <c r="C17" s="315"/>
      <c r="D17" s="315"/>
      <c r="E17" s="315"/>
      <c r="F17" s="315"/>
      <c r="G17" s="315"/>
      <c r="H17" s="315"/>
      <c r="I17" s="315"/>
      <c r="J17" s="315"/>
      <c r="K17" s="315"/>
      <c r="L17" s="315"/>
      <c r="M17" s="315"/>
      <c r="N17" s="315"/>
      <c r="O17" s="315"/>
      <c r="P17" s="315"/>
      <c r="Q17" s="315"/>
      <c r="R17" s="315"/>
      <c r="S17" s="315"/>
      <c r="T17" s="315"/>
      <c r="U17" s="315"/>
      <c r="V17" s="315"/>
      <c r="W17" s="315"/>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235</v>
      </c>
      <c r="B19" s="166">
        <v>1184</v>
      </c>
      <c r="C19" s="166">
        <v>1222</v>
      </c>
      <c r="D19" s="166">
        <v>1202</v>
      </c>
      <c r="E19" s="166">
        <v>1170</v>
      </c>
      <c r="F19" s="166">
        <v>1157</v>
      </c>
      <c r="G19" s="166">
        <v>1120</v>
      </c>
      <c r="H19" s="166">
        <v>1137</v>
      </c>
      <c r="I19" s="166">
        <v>1096</v>
      </c>
      <c r="J19" s="166">
        <v>1046</v>
      </c>
      <c r="K19" s="166">
        <v>1072</v>
      </c>
      <c r="L19" s="166">
        <v>1077</v>
      </c>
      <c r="M19" s="166">
        <v>1028</v>
      </c>
      <c r="N19" s="166">
        <v>987</v>
      </c>
      <c r="O19" s="166">
        <v>1005</v>
      </c>
      <c r="P19" s="166">
        <v>1018</v>
      </c>
      <c r="Q19" s="166">
        <v>995</v>
      </c>
      <c r="R19" s="166">
        <v>986</v>
      </c>
      <c r="S19" s="166">
        <v>1036</v>
      </c>
      <c r="T19" s="166">
        <v>1014</v>
      </c>
      <c r="U19" s="166">
        <v>995</v>
      </c>
      <c r="V19" s="166">
        <v>966</v>
      </c>
      <c r="W19" s="166">
        <v>964</v>
      </c>
    </row>
    <row r="20" spans="1:26" ht="15.75" thickTop="1" x14ac:dyDescent="0.25">
      <c r="A20" s="143" t="s">
        <v>289</v>
      </c>
      <c r="B20" s="144">
        <v>63</v>
      </c>
      <c r="C20" s="144">
        <v>69</v>
      </c>
      <c r="D20" s="144">
        <v>66</v>
      </c>
      <c r="E20" s="144">
        <v>68</v>
      </c>
      <c r="F20" s="144">
        <v>71</v>
      </c>
      <c r="G20" s="144">
        <v>70</v>
      </c>
      <c r="H20" s="144">
        <v>69</v>
      </c>
      <c r="I20" s="144">
        <v>77</v>
      </c>
      <c r="J20" s="144">
        <v>71</v>
      </c>
      <c r="K20" s="144">
        <v>69</v>
      </c>
      <c r="L20" s="144">
        <v>71</v>
      </c>
      <c r="M20" s="144">
        <v>73</v>
      </c>
      <c r="N20" s="144">
        <v>82</v>
      </c>
      <c r="O20" s="144">
        <v>87</v>
      </c>
      <c r="P20" s="144">
        <v>91</v>
      </c>
      <c r="Q20" s="144">
        <v>101</v>
      </c>
      <c r="R20" s="144">
        <v>112</v>
      </c>
      <c r="S20" s="144">
        <v>103</v>
      </c>
      <c r="T20" s="144">
        <v>99</v>
      </c>
      <c r="U20" s="144">
        <v>82</v>
      </c>
      <c r="V20" s="144">
        <v>71</v>
      </c>
      <c r="W20" s="144">
        <v>89</v>
      </c>
    </row>
    <row r="21" spans="1:26" x14ac:dyDescent="0.25">
      <c r="A21" s="143" t="s">
        <v>291</v>
      </c>
      <c r="B21" s="144">
        <v>46</v>
      </c>
      <c r="C21" s="144">
        <v>50</v>
      </c>
      <c r="D21" s="144">
        <v>50</v>
      </c>
      <c r="E21" s="144">
        <v>52</v>
      </c>
      <c r="F21" s="144">
        <v>41</v>
      </c>
      <c r="G21" s="144">
        <v>53</v>
      </c>
      <c r="H21" s="144">
        <v>55</v>
      </c>
      <c r="I21" s="144">
        <v>66</v>
      </c>
      <c r="J21" s="144">
        <v>67</v>
      </c>
      <c r="K21" s="144">
        <v>92</v>
      </c>
      <c r="L21" s="144">
        <v>114</v>
      </c>
      <c r="M21" s="144">
        <v>110</v>
      </c>
      <c r="N21" s="144">
        <v>101</v>
      </c>
      <c r="O21" s="144">
        <v>106</v>
      </c>
      <c r="P21" s="144">
        <v>114</v>
      </c>
      <c r="Q21" s="144">
        <v>129</v>
      </c>
      <c r="R21" s="144">
        <v>105</v>
      </c>
      <c r="S21" s="144">
        <v>88</v>
      </c>
      <c r="T21" s="144">
        <v>79</v>
      </c>
      <c r="U21" s="144">
        <v>82</v>
      </c>
      <c r="V21" s="144">
        <v>64</v>
      </c>
      <c r="W21" s="144">
        <v>57</v>
      </c>
    </row>
    <row r="22" spans="1:26" x14ac:dyDescent="0.25">
      <c r="A22" s="143" t="s">
        <v>212</v>
      </c>
      <c r="B22" s="146">
        <v>99</v>
      </c>
      <c r="C22" s="146">
        <v>102</v>
      </c>
      <c r="D22" s="146">
        <v>100</v>
      </c>
      <c r="E22" s="146">
        <v>97</v>
      </c>
      <c r="F22" s="146">
        <v>95</v>
      </c>
      <c r="G22" s="146">
        <v>80</v>
      </c>
      <c r="H22" s="146">
        <v>81</v>
      </c>
      <c r="I22" s="146">
        <v>75</v>
      </c>
      <c r="J22" s="146">
        <v>75</v>
      </c>
      <c r="K22" s="146">
        <v>61</v>
      </c>
      <c r="L22" s="146">
        <v>58</v>
      </c>
      <c r="M22" s="146">
        <v>54</v>
      </c>
      <c r="N22" s="146">
        <v>51</v>
      </c>
      <c r="O22" s="146">
        <v>51</v>
      </c>
      <c r="P22" s="146">
        <v>43</v>
      </c>
      <c r="Q22" s="146">
        <v>19</v>
      </c>
      <c r="R22" s="146">
        <v>10</v>
      </c>
      <c r="S22" s="146">
        <v>10</v>
      </c>
      <c r="T22" s="146">
        <v>10</v>
      </c>
      <c r="U22" s="146">
        <v>10</v>
      </c>
      <c r="V22" s="146">
        <v>10</v>
      </c>
      <c r="W22" s="146">
        <v>10</v>
      </c>
    </row>
    <row r="23" spans="1:26" x14ac:dyDescent="0.25">
      <c r="A23" s="178" t="s">
        <v>292</v>
      </c>
      <c r="B23" s="146">
        <v>1100</v>
      </c>
      <c r="C23" s="146">
        <v>1127</v>
      </c>
      <c r="D23" s="146">
        <v>1165</v>
      </c>
      <c r="E23" s="146">
        <v>1119</v>
      </c>
      <c r="F23" s="146">
        <v>1131</v>
      </c>
      <c r="G23" s="146">
        <v>1115</v>
      </c>
      <c r="H23" s="146">
        <v>1126</v>
      </c>
      <c r="I23" s="146">
        <v>1112</v>
      </c>
      <c r="J23" s="146">
        <v>1027</v>
      </c>
      <c r="K23" s="146">
        <v>1049</v>
      </c>
      <c r="L23" s="146">
        <v>1098</v>
      </c>
      <c r="M23" s="146">
        <v>1196</v>
      </c>
      <c r="N23" s="146">
        <v>1291</v>
      </c>
      <c r="O23" s="146">
        <v>1321</v>
      </c>
      <c r="P23" s="146">
        <v>1396</v>
      </c>
      <c r="Q23" s="146">
        <v>1433</v>
      </c>
      <c r="R23" s="146">
        <v>1294</v>
      </c>
      <c r="S23" s="146">
        <v>1161</v>
      </c>
      <c r="T23" s="146">
        <v>971</v>
      </c>
      <c r="U23" s="146">
        <v>796</v>
      </c>
      <c r="V23" s="146">
        <v>773</v>
      </c>
      <c r="W23" s="146">
        <v>745</v>
      </c>
    </row>
    <row r="24" spans="1:26" x14ac:dyDescent="0.25">
      <c r="A24" s="143" t="s">
        <v>293</v>
      </c>
      <c r="B24" s="146">
        <v>838</v>
      </c>
      <c r="C24" s="146">
        <v>843</v>
      </c>
      <c r="D24" s="146">
        <v>928</v>
      </c>
      <c r="E24" s="146">
        <v>882</v>
      </c>
      <c r="F24" s="146">
        <v>876</v>
      </c>
      <c r="G24" s="146">
        <v>967</v>
      </c>
      <c r="H24" s="146">
        <v>971</v>
      </c>
      <c r="I24" s="146">
        <v>941</v>
      </c>
      <c r="J24" s="146">
        <v>861</v>
      </c>
      <c r="K24" s="146">
        <v>873</v>
      </c>
      <c r="L24" s="146">
        <v>906</v>
      </c>
      <c r="M24" s="146">
        <v>956</v>
      </c>
      <c r="N24" s="146">
        <v>1004</v>
      </c>
      <c r="O24" s="146">
        <v>995</v>
      </c>
      <c r="P24" s="146">
        <v>1021</v>
      </c>
      <c r="Q24" s="146">
        <v>1043</v>
      </c>
      <c r="R24" s="146">
        <v>1078</v>
      </c>
      <c r="S24" s="146">
        <v>1084</v>
      </c>
      <c r="T24" s="146">
        <v>1105</v>
      </c>
      <c r="U24" s="146">
        <v>1038</v>
      </c>
      <c r="V24" s="146">
        <v>1047</v>
      </c>
      <c r="W24" s="146">
        <v>1027</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5" t="s">
        <v>320</v>
      </c>
      <c r="B27" s="315"/>
      <c r="C27" s="315"/>
      <c r="D27" s="315"/>
      <c r="E27" s="315"/>
      <c r="F27" s="315"/>
      <c r="G27" s="315"/>
      <c r="H27" s="315"/>
      <c r="I27" s="315"/>
      <c r="J27" s="315"/>
      <c r="K27" s="315"/>
      <c r="L27" s="315"/>
      <c r="M27" s="315"/>
      <c r="N27" s="315"/>
      <c r="O27" s="315"/>
      <c r="P27" s="315"/>
      <c r="Q27" s="315"/>
      <c r="R27" s="315"/>
      <c r="S27" s="315"/>
      <c r="T27" s="315"/>
      <c r="U27" s="315"/>
      <c r="V27" s="315"/>
      <c r="W27" s="315"/>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235</v>
      </c>
      <c r="B29" s="167">
        <f t="shared" ref="B29:B34" si="5">(B19-B19)/B19</f>
        <v>0</v>
      </c>
      <c r="C29" s="167">
        <f t="shared" ref="C29:C34" si="6">(C19-B19)/B19</f>
        <v>3.2094594594594593E-2</v>
      </c>
      <c r="D29" s="167">
        <f t="shared" ref="D29:D34" si="7">(D19-B19)/B19</f>
        <v>1.5202702702702704E-2</v>
      </c>
      <c r="E29" s="167">
        <f t="shared" ref="E29:E34" si="8">(E19-B19)/B19</f>
        <v>-1.1824324324324325E-2</v>
      </c>
      <c r="F29" s="167">
        <f t="shared" ref="F29:F34" si="9">(F19-B19)/B19</f>
        <v>-2.2804054054054054E-2</v>
      </c>
      <c r="G29" s="167">
        <f t="shared" ref="G29:G34" si="10">(G19-B19)/B19</f>
        <v>-5.4054054054054057E-2</v>
      </c>
      <c r="H29" s="167">
        <f t="shared" ref="H29:H34" si="11">(H19-B19)/B19</f>
        <v>-3.9695945945945943E-2</v>
      </c>
      <c r="I29" s="167">
        <f t="shared" ref="I29:I34" si="12">(I19-B19)/B19</f>
        <v>-7.4324324324324328E-2</v>
      </c>
      <c r="J29" s="167">
        <f t="shared" ref="J29:J34" si="13">(J19-B19)/B19</f>
        <v>-0.11655405405405406</v>
      </c>
      <c r="K29" s="167">
        <f t="shared" ref="K29:K34" si="14">(K19-B19)/B19</f>
        <v>-9.45945945945946E-2</v>
      </c>
      <c r="L29" s="167">
        <f t="shared" ref="L29:L34" si="15">(L19-B19)/B19</f>
        <v>-9.0371621621621628E-2</v>
      </c>
      <c r="M29" s="167">
        <f t="shared" ref="M29:M34" si="16">(M19-B19)/B19</f>
        <v>-0.13175675675675674</v>
      </c>
      <c r="N29" s="167">
        <f t="shared" ref="N29:N34" si="17">(N19-B19)/B19</f>
        <v>-0.16638513513513514</v>
      </c>
      <c r="O29" s="167">
        <f t="shared" ref="O29:O34" si="18">(O19-B19)/B19</f>
        <v>-0.15118243243243243</v>
      </c>
      <c r="P29" s="167">
        <f t="shared" ref="P29:P34" si="19">(P19-B19)/B19</f>
        <v>-0.14020270270270271</v>
      </c>
      <c r="Q29" s="167">
        <f t="shared" ref="Q29:Q34" si="20">(Q19-B19)/B19</f>
        <v>-0.15962837837837837</v>
      </c>
      <c r="R29" s="167">
        <f t="shared" ref="R29:R34" si="21">(R19-B19)/B19</f>
        <v>-0.16722972972972974</v>
      </c>
      <c r="S29" s="167">
        <f t="shared" ref="S29:S34" si="22">(S19-B19)/B19</f>
        <v>-0.125</v>
      </c>
      <c r="T29" s="167">
        <f t="shared" ref="T29:T34" si="23">(T19-B19)/B19</f>
        <v>-0.14358108108108109</v>
      </c>
      <c r="U29" s="167">
        <f t="shared" ref="U29:U34" si="24">(U19-B19)/B19</f>
        <v>-0.15962837837837837</v>
      </c>
      <c r="V29" s="167">
        <f t="shared" ref="V29:V34" si="25">(V19-B19)/B19</f>
        <v>-0.18412162162162163</v>
      </c>
      <c r="W29" s="167">
        <f t="shared" ref="W29:W34" si="26">(W19-B19)/B19</f>
        <v>-0.1858108108108108</v>
      </c>
      <c r="Y29" t="s">
        <v>291</v>
      </c>
      <c r="Z29" s="216">
        <v>-4.4000000000000004</v>
      </c>
    </row>
    <row r="30" spans="1:26" ht="15.75" thickTop="1" x14ac:dyDescent="0.25">
      <c r="A30" s="143" t="s">
        <v>289</v>
      </c>
      <c r="B30" s="147">
        <f t="shared" si="5"/>
        <v>0</v>
      </c>
      <c r="C30" s="147">
        <f t="shared" si="6"/>
        <v>9.5238095238095233E-2</v>
      </c>
      <c r="D30" s="147">
        <f t="shared" si="7"/>
        <v>4.7619047619047616E-2</v>
      </c>
      <c r="E30" s="147">
        <f t="shared" si="8"/>
        <v>7.9365079365079361E-2</v>
      </c>
      <c r="F30" s="147">
        <f t="shared" si="9"/>
        <v>0.12698412698412698</v>
      </c>
      <c r="G30" s="147">
        <f t="shared" si="10"/>
        <v>0.1111111111111111</v>
      </c>
      <c r="H30" s="147">
        <f t="shared" si="11"/>
        <v>9.5238095238095233E-2</v>
      </c>
      <c r="I30" s="147">
        <f t="shared" si="12"/>
        <v>0.22222222222222221</v>
      </c>
      <c r="J30" s="147">
        <f t="shared" si="13"/>
        <v>0.12698412698412698</v>
      </c>
      <c r="K30" s="147">
        <f t="shared" si="14"/>
        <v>9.5238095238095233E-2</v>
      </c>
      <c r="L30" s="147">
        <f t="shared" si="15"/>
        <v>0.12698412698412698</v>
      </c>
      <c r="M30" s="147">
        <f t="shared" si="16"/>
        <v>0.15873015873015872</v>
      </c>
      <c r="N30" s="147">
        <f t="shared" si="17"/>
        <v>0.30158730158730157</v>
      </c>
      <c r="O30" s="147">
        <f t="shared" si="18"/>
        <v>0.38095238095238093</v>
      </c>
      <c r="P30" s="147">
        <f t="shared" si="19"/>
        <v>0.44444444444444442</v>
      </c>
      <c r="Q30" s="147">
        <f t="shared" si="20"/>
        <v>0.60317460317460314</v>
      </c>
      <c r="R30" s="147">
        <f t="shared" si="21"/>
        <v>0.77777777777777779</v>
      </c>
      <c r="S30" s="147">
        <f t="shared" si="22"/>
        <v>0.63492063492063489</v>
      </c>
      <c r="T30" s="147">
        <f t="shared" si="23"/>
        <v>0.5714285714285714</v>
      </c>
      <c r="U30" s="147">
        <f t="shared" si="24"/>
        <v>0.30158730158730157</v>
      </c>
      <c r="V30" s="147">
        <f t="shared" si="25"/>
        <v>0.12698412698412698</v>
      </c>
      <c r="W30" s="147">
        <f t="shared" si="26"/>
        <v>0.41269841269841268</v>
      </c>
      <c r="Y30" t="s">
        <v>212</v>
      </c>
      <c r="Z30" s="216">
        <v>2.68</v>
      </c>
    </row>
    <row r="31" spans="1:26" x14ac:dyDescent="0.25">
      <c r="A31" s="143" t="s">
        <v>291</v>
      </c>
      <c r="B31" s="147">
        <f t="shared" si="5"/>
        <v>0</v>
      </c>
      <c r="C31" s="147">
        <f t="shared" si="6"/>
        <v>8.6956521739130432E-2</v>
      </c>
      <c r="D31" s="147">
        <f t="shared" si="7"/>
        <v>8.6956521739130432E-2</v>
      </c>
      <c r="E31" s="147">
        <f t="shared" si="8"/>
        <v>0.13043478260869565</v>
      </c>
      <c r="F31" s="147">
        <f t="shared" si="9"/>
        <v>-0.10869565217391304</v>
      </c>
      <c r="G31" s="147">
        <f t="shared" si="10"/>
        <v>0.15217391304347827</v>
      </c>
      <c r="H31" s="147">
        <f t="shared" si="11"/>
        <v>0.19565217391304349</v>
      </c>
      <c r="I31" s="147">
        <f t="shared" si="12"/>
        <v>0.43478260869565216</v>
      </c>
      <c r="J31" s="147">
        <f t="shared" si="13"/>
        <v>0.45652173913043476</v>
      </c>
      <c r="K31" s="147">
        <f t="shared" si="14"/>
        <v>1</v>
      </c>
      <c r="L31" s="147">
        <f t="shared" si="15"/>
        <v>1.4782608695652173</v>
      </c>
      <c r="M31" s="147">
        <f t="shared" si="16"/>
        <v>1.3913043478260869</v>
      </c>
      <c r="N31" s="147">
        <f t="shared" si="17"/>
        <v>1.1956521739130435</v>
      </c>
      <c r="O31" s="147">
        <f t="shared" si="18"/>
        <v>1.3043478260869565</v>
      </c>
      <c r="P31" s="147">
        <f t="shared" si="19"/>
        <v>1.4782608695652173</v>
      </c>
      <c r="Q31" s="147">
        <f t="shared" si="20"/>
        <v>1.8043478260869565</v>
      </c>
      <c r="R31" s="147">
        <f t="shared" si="21"/>
        <v>1.2826086956521738</v>
      </c>
      <c r="S31" s="147">
        <f t="shared" si="22"/>
        <v>0.91304347826086951</v>
      </c>
      <c r="T31" s="147">
        <f t="shared" si="23"/>
        <v>0.71739130434782605</v>
      </c>
      <c r="U31" s="147">
        <f t="shared" si="24"/>
        <v>0.78260869565217395</v>
      </c>
      <c r="V31" s="147">
        <f t="shared" si="25"/>
        <v>0.39130434782608697</v>
      </c>
      <c r="W31" s="147">
        <f t="shared" si="26"/>
        <v>0.2391304347826087</v>
      </c>
      <c r="Y31" t="s">
        <v>235</v>
      </c>
      <c r="Z31" s="216">
        <v>3.77</v>
      </c>
    </row>
    <row r="32" spans="1:26" x14ac:dyDescent="0.25">
      <c r="A32" s="143" t="s">
        <v>212</v>
      </c>
      <c r="B32" s="147">
        <f t="shared" si="5"/>
        <v>0</v>
      </c>
      <c r="C32" s="147">
        <f t="shared" si="6"/>
        <v>3.0303030303030304E-2</v>
      </c>
      <c r="D32" s="147">
        <f t="shared" si="7"/>
        <v>1.0101010101010102E-2</v>
      </c>
      <c r="E32" s="147">
        <f t="shared" si="8"/>
        <v>-2.0202020202020204E-2</v>
      </c>
      <c r="F32" s="147">
        <f t="shared" si="9"/>
        <v>-4.0404040404040407E-2</v>
      </c>
      <c r="G32" s="147">
        <f t="shared" si="10"/>
        <v>-0.19191919191919191</v>
      </c>
      <c r="H32" s="147">
        <f t="shared" si="11"/>
        <v>-0.18181818181818182</v>
      </c>
      <c r="I32" s="147">
        <f t="shared" si="12"/>
        <v>-0.24242424242424243</v>
      </c>
      <c r="J32" s="147">
        <f t="shared" si="13"/>
        <v>-0.24242424242424243</v>
      </c>
      <c r="K32" s="147">
        <f t="shared" si="14"/>
        <v>-0.38383838383838381</v>
      </c>
      <c r="L32" s="147">
        <f t="shared" si="15"/>
        <v>-0.41414141414141414</v>
      </c>
      <c r="M32" s="147">
        <f t="shared" si="16"/>
        <v>-0.45454545454545453</v>
      </c>
      <c r="N32" s="147">
        <f t="shared" si="17"/>
        <v>-0.48484848484848486</v>
      </c>
      <c r="O32" s="147">
        <f t="shared" si="18"/>
        <v>-0.48484848484848486</v>
      </c>
      <c r="P32" s="147">
        <f t="shared" si="19"/>
        <v>-0.56565656565656564</v>
      </c>
      <c r="Q32" s="147">
        <f t="shared" si="20"/>
        <v>-0.80808080808080807</v>
      </c>
      <c r="R32" s="147">
        <f t="shared" si="21"/>
        <v>-0.89898989898989901</v>
      </c>
      <c r="S32" s="147">
        <f t="shared" si="22"/>
        <v>-0.89898989898989901</v>
      </c>
      <c r="T32" s="147">
        <f t="shared" si="23"/>
        <v>-0.89898989898989901</v>
      </c>
      <c r="U32" s="147">
        <f t="shared" si="24"/>
        <v>-0.89898989898989901</v>
      </c>
      <c r="V32" s="147">
        <f t="shared" si="25"/>
        <v>-0.89898989898989901</v>
      </c>
      <c r="W32" s="147">
        <f t="shared" si="26"/>
        <v>-0.89898989898989901</v>
      </c>
      <c r="Y32" t="s">
        <v>289</v>
      </c>
      <c r="Z32" s="216">
        <v>3.8</v>
      </c>
    </row>
    <row r="33" spans="1:26" x14ac:dyDescent="0.25">
      <c r="A33" s="178" t="s">
        <v>292</v>
      </c>
      <c r="B33" s="147">
        <f t="shared" si="5"/>
        <v>0</v>
      </c>
      <c r="C33" s="147">
        <f t="shared" si="6"/>
        <v>2.4545454545454544E-2</v>
      </c>
      <c r="D33" s="147">
        <f t="shared" si="7"/>
        <v>5.909090909090909E-2</v>
      </c>
      <c r="E33" s="147">
        <f t="shared" si="8"/>
        <v>1.7272727272727273E-2</v>
      </c>
      <c r="F33" s="147">
        <f t="shared" si="9"/>
        <v>2.8181818181818183E-2</v>
      </c>
      <c r="G33" s="147">
        <f t="shared" si="10"/>
        <v>1.3636363636363636E-2</v>
      </c>
      <c r="H33" s="147">
        <f t="shared" si="11"/>
        <v>2.3636363636363636E-2</v>
      </c>
      <c r="I33" s="147">
        <f t="shared" si="12"/>
        <v>1.090909090909091E-2</v>
      </c>
      <c r="J33" s="147">
        <f t="shared" si="13"/>
        <v>-6.6363636363636361E-2</v>
      </c>
      <c r="K33" s="147">
        <f t="shared" si="14"/>
        <v>-4.6363636363636364E-2</v>
      </c>
      <c r="L33" s="147">
        <f t="shared" si="15"/>
        <v>-1.8181818181818182E-3</v>
      </c>
      <c r="M33" s="147">
        <f t="shared" si="16"/>
        <v>8.727272727272728E-2</v>
      </c>
      <c r="N33" s="147">
        <f t="shared" si="17"/>
        <v>0.17363636363636364</v>
      </c>
      <c r="O33" s="147">
        <f t="shared" si="18"/>
        <v>0.2009090909090909</v>
      </c>
      <c r="P33" s="147">
        <f t="shared" si="19"/>
        <v>0.2690909090909091</v>
      </c>
      <c r="Q33" s="147">
        <f t="shared" si="20"/>
        <v>0.30272727272727273</v>
      </c>
      <c r="R33" s="147">
        <f t="shared" si="21"/>
        <v>0.17636363636363636</v>
      </c>
      <c r="S33" s="147">
        <f t="shared" si="22"/>
        <v>5.5454545454545458E-2</v>
      </c>
      <c r="T33" s="147">
        <f t="shared" si="23"/>
        <v>-0.11727272727272728</v>
      </c>
      <c r="U33" s="147">
        <f t="shared" si="24"/>
        <v>-0.27636363636363637</v>
      </c>
      <c r="V33" s="147">
        <f t="shared" si="25"/>
        <v>-0.2972727272727273</v>
      </c>
      <c r="W33" s="147">
        <f t="shared" si="26"/>
        <v>-0.32272727272727275</v>
      </c>
      <c r="Y33" t="s">
        <v>293</v>
      </c>
      <c r="Z33" s="216">
        <v>5.0999999999999996</v>
      </c>
    </row>
    <row r="34" spans="1:26" x14ac:dyDescent="0.25">
      <c r="A34" s="143" t="s">
        <v>293</v>
      </c>
      <c r="B34" s="147">
        <f t="shared" si="5"/>
        <v>0</v>
      </c>
      <c r="C34" s="147">
        <f t="shared" si="6"/>
        <v>5.9665871121718375E-3</v>
      </c>
      <c r="D34" s="147">
        <f t="shared" si="7"/>
        <v>0.10739856801909307</v>
      </c>
      <c r="E34" s="147">
        <f t="shared" si="8"/>
        <v>5.2505966587112173E-2</v>
      </c>
      <c r="F34" s="147">
        <f t="shared" si="9"/>
        <v>4.5346062052505964E-2</v>
      </c>
      <c r="G34" s="147">
        <f t="shared" si="10"/>
        <v>0.15393794749403342</v>
      </c>
      <c r="H34" s="147">
        <f t="shared" si="11"/>
        <v>0.15871121718377088</v>
      </c>
      <c r="I34" s="147">
        <f t="shared" si="12"/>
        <v>0.12291169451073986</v>
      </c>
      <c r="J34" s="147">
        <f t="shared" si="13"/>
        <v>2.7446300715990454E-2</v>
      </c>
      <c r="K34" s="147">
        <f t="shared" si="14"/>
        <v>4.1766109785202864E-2</v>
      </c>
      <c r="L34" s="147">
        <f t="shared" si="15"/>
        <v>8.1145584725536998E-2</v>
      </c>
      <c r="M34" s="147">
        <f t="shared" si="16"/>
        <v>0.14081145584725538</v>
      </c>
      <c r="N34" s="147">
        <f t="shared" si="17"/>
        <v>0.19809069212410502</v>
      </c>
      <c r="O34" s="147">
        <f t="shared" si="18"/>
        <v>0.18735083532219571</v>
      </c>
      <c r="P34" s="147">
        <f t="shared" si="19"/>
        <v>0.21837708830548927</v>
      </c>
      <c r="Q34" s="147">
        <f t="shared" si="20"/>
        <v>0.24463007159904535</v>
      </c>
      <c r="R34" s="147">
        <f t="shared" si="21"/>
        <v>0.28639618138424822</v>
      </c>
      <c r="S34" s="147">
        <f t="shared" si="22"/>
        <v>0.2935560859188544</v>
      </c>
      <c r="T34" s="147">
        <f t="shared" si="23"/>
        <v>0.31861575178997614</v>
      </c>
      <c r="U34" s="147">
        <f t="shared" si="24"/>
        <v>0.2386634844868735</v>
      </c>
      <c r="V34" s="147">
        <f t="shared" si="25"/>
        <v>0.2494033412887828</v>
      </c>
      <c r="W34" s="147">
        <f t="shared" si="26"/>
        <v>0.22553699284009546</v>
      </c>
      <c r="Y34" t="s">
        <v>292</v>
      </c>
      <c r="Z34" s="216">
        <v>5.37</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5" t="s">
        <v>321</v>
      </c>
      <c r="B36" s="315"/>
      <c r="C36" s="315"/>
      <c r="D36" s="315"/>
      <c r="E36" s="315"/>
      <c r="F36" s="315"/>
      <c r="G36" s="315"/>
      <c r="H36" s="315"/>
      <c r="I36" s="315"/>
      <c r="J36" s="315"/>
      <c r="K36" s="315"/>
      <c r="L36" s="315"/>
      <c r="M36" s="315"/>
      <c r="N36" s="315"/>
      <c r="O36" s="315"/>
      <c r="P36" s="315"/>
      <c r="Q36" s="315"/>
      <c r="R36" s="315"/>
      <c r="S36" s="315"/>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235</v>
      </c>
      <c r="B38" s="168">
        <v>10.17</v>
      </c>
      <c r="C38" s="168">
        <v>11.22</v>
      </c>
      <c r="D38" s="168">
        <v>10.15</v>
      </c>
      <c r="E38" s="168">
        <v>10.61</v>
      </c>
      <c r="F38" s="168">
        <v>10.91</v>
      </c>
      <c r="G38" s="168">
        <v>12.25</v>
      </c>
      <c r="H38" s="168">
        <v>12.33</v>
      </c>
      <c r="I38" s="168">
        <v>12.6</v>
      </c>
      <c r="J38" s="168">
        <v>12.28</v>
      </c>
      <c r="K38" s="168">
        <v>11.9</v>
      </c>
      <c r="L38" s="168">
        <v>12.08</v>
      </c>
      <c r="M38" s="168">
        <v>12.36</v>
      </c>
      <c r="N38" s="168">
        <v>12.87</v>
      </c>
      <c r="O38" s="168">
        <v>12.7</v>
      </c>
      <c r="P38" s="168">
        <v>12.68</v>
      </c>
      <c r="Q38" s="168">
        <v>13.45</v>
      </c>
      <c r="R38" s="168">
        <v>13.74</v>
      </c>
      <c r="S38" s="169">
        <v>13.94</v>
      </c>
      <c r="T38" s="214">
        <f>S38-(B38*1.4985)</f>
        <v>-1.2997449999999997</v>
      </c>
      <c r="U38" s="220">
        <f>T38/B38</f>
        <v>-0.12780186823992132</v>
      </c>
    </row>
    <row r="39" spans="1:26" ht="15.75" thickTop="1" x14ac:dyDescent="0.25">
      <c r="A39" s="143" t="s">
        <v>289</v>
      </c>
      <c r="B39" s="150">
        <v>17.05</v>
      </c>
      <c r="C39" s="150">
        <v>13.59</v>
      </c>
      <c r="D39" s="150">
        <v>16.22</v>
      </c>
      <c r="E39" s="150">
        <v>14.83</v>
      </c>
      <c r="F39" s="150">
        <v>16.63</v>
      </c>
      <c r="G39" s="150">
        <v>18.239999999999998</v>
      </c>
      <c r="H39" s="150">
        <v>17.21</v>
      </c>
      <c r="I39" s="150">
        <v>17</v>
      </c>
      <c r="J39" s="150">
        <v>16.329999999999998</v>
      </c>
      <c r="K39" s="150">
        <v>16.55</v>
      </c>
      <c r="L39" s="150">
        <v>18.54</v>
      </c>
      <c r="M39" s="150">
        <v>21.82</v>
      </c>
      <c r="N39" s="150">
        <v>18.149999999999999</v>
      </c>
      <c r="O39" s="150">
        <v>16.72</v>
      </c>
      <c r="P39" s="150">
        <v>13.46</v>
      </c>
      <c r="Q39" s="150">
        <v>14.26</v>
      </c>
      <c r="R39" s="150">
        <v>18.510000000000002</v>
      </c>
      <c r="S39" s="151">
        <v>20.85</v>
      </c>
      <c r="T39" s="214">
        <f t="shared" ref="T39:T43" si="27">S39-(B39*1.4985)</f>
        <v>-4.699424999999998</v>
      </c>
      <c r="U39" s="220">
        <f>T39/B39</f>
        <v>-0.27562609970674473</v>
      </c>
    </row>
    <row r="40" spans="1:26" x14ac:dyDescent="0.25">
      <c r="A40" s="143" t="s">
        <v>291</v>
      </c>
      <c r="B40" s="150">
        <v>18.72</v>
      </c>
      <c r="C40" s="150">
        <v>26.38</v>
      </c>
      <c r="D40" s="150">
        <v>26.59</v>
      </c>
      <c r="E40" s="150">
        <v>30.62</v>
      </c>
      <c r="F40" s="150">
        <v>21.79</v>
      </c>
      <c r="G40" s="150">
        <v>18.34</v>
      </c>
      <c r="H40" s="150">
        <v>17.309999999999999</v>
      </c>
      <c r="I40" s="150">
        <v>26.05</v>
      </c>
      <c r="J40" s="150">
        <v>26.07</v>
      </c>
      <c r="K40" s="150">
        <v>21.75</v>
      </c>
      <c r="L40" s="150">
        <v>17.12</v>
      </c>
      <c r="M40" s="150">
        <v>20.63</v>
      </c>
      <c r="N40" s="150">
        <v>19.899999999999999</v>
      </c>
      <c r="O40" s="150">
        <v>18.78</v>
      </c>
      <c r="P40" s="150">
        <v>18.239999999999998</v>
      </c>
      <c r="Q40" s="150">
        <v>16.16</v>
      </c>
      <c r="R40" s="150">
        <v>13.57</v>
      </c>
      <c r="S40" s="151">
        <v>14.32</v>
      </c>
      <c r="T40" s="214">
        <f t="shared" si="27"/>
        <v>-13.731919999999995</v>
      </c>
      <c r="U40" s="220">
        <f t="shared" ref="U40:U43" si="28">T40/B40</f>
        <v>-0.73354273504273482</v>
      </c>
    </row>
    <row r="41" spans="1:26" x14ac:dyDescent="0.25">
      <c r="A41" s="143" t="s">
        <v>212</v>
      </c>
      <c r="B41" s="150">
        <v>21.06</v>
      </c>
      <c r="C41" s="150">
        <v>21.11</v>
      </c>
      <c r="D41" s="150">
        <v>24.39</v>
      </c>
      <c r="E41" s="150">
        <v>24.59</v>
      </c>
      <c r="F41" s="150">
        <v>23.9</v>
      </c>
      <c r="G41" s="150">
        <v>28.55</v>
      </c>
      <c r="H41" s="150">
        <v>27.67</v>
      </c>
      <c r="I41" s="150">
        <v>27.34</v>
      </c>
      <c r="J41" s="150">
        <v>26.42</v>
      </c>
      <c r="K41" s="150">
        <v>27.73</v>
      </c>
      <c r="L41" s="150">
        <v>26.83</v>
      </c>
      <c r="M41" s="150">
        <v>23.74</v>
      </c>
      <c r="N41" s="150">
        <v>23.74</v>
      </c>
      <c r="O41" s="150">
        <v>23.74</v>
      </c>
      <c r="P41" s="150">
        <v>23.74</v>
      </c>
      <c r="Q41" s="150">
        <v>23.74</v>
      </c>
      <c r="R41" s="150">
        <v>23.74</v>
      </c>
      <c r="S41" s="151">
        <v>23.74</v>
      </c>
      <c r="T41" s="214">
        <f t="shared" si="27"/>
        <v>-7.8184100000000001</v>
      </c>
      <c r="U41" s="220">
        <f t="shared" si="28"/>
        <v>-0.37124453941120611</v>
      </c>
    </row>
    <row r="42" spans="1:26" x14ac:dyDescent="0.25">
      <c r="A42" s="178" t="s">
        <v>292</v>
      </c>
      <c r="B42" s="152">
        <v>13.42</v>
      </c>
      <c r="C42" s="152">
        <v>14.42</v>
      </c>
      <c r="D42" s="152">
        <v>14.49</v>
      </c>
      <c r="E42" s="152">
        <v>14.43</v>
      </c>
      <c r="F42" s="152">
        <v>14.44</v>
      </c>
      <c r="G42" s="152">
        <v>14.61</v>
      </c>
      <c r="H42" s="152">
        <v>15.47</v>
      </c>
      <c r="I42" s="152">
        <v>16.18</v>
      </c>
      <c r="J42" s="152">
        <v>15.77</v>
      </c>
      <c r="K42" s="152">
        <v>15.77</v>
      </c>
      <c r="L42" s="152">
        <v>15.71</v>
      </c>
      <c r="M42" s="152">
        <v>15.35</v>
      </c>
      <c r="N42" s="152">
        <v>15.46</v>
      </c>
      <c r="O42" s="152">
        <v>15.63</v>
      </c>
      <c r="P42" s="152">
        <v>17.010000000000002</v>
      </c>
      <c r="Q42" s="152">
        <v>17.649999999999999</v>
      </c>
      <c r="R42" s="152">
        <v>18.03</v>
      </c>
      <c r="S42" s="153">
        <v>18.79</v>
      </c>
      <c r="T42" s="214">
        <f t="shared" si="27"/>
        <v>-1.3198700000000017</v>
      </c>
      <c r="U42" s="220">
        <f t="shared" si="28"/>
        <v>-9.8350968703427841E-2</v>
      </c>
    </row>
    <row r="43" spans="1:26" x14ac:dyDescent="0.25">
      <c r="A43" s="143" t="s">
        <v>293</v>
      </c>
      <c r="B43" s="152">
        <v>13.36</v>
      </c>
      <c r="C43" s="152">
        <v>13.62</v>
      </c>
      <c r="D43" s="152">
        <v>13.55</v>
      </c>
      <c r="E43" s="152">
        <v>14.61</v>
      </c>
      <c r="F43" s="152">
        <v>14.61</v>
      </c>
      <c r="G43" s="152">
        <v>14.5</v>
      </c>
      <c r="H43" s="152">
        <v>15.04</v>
      </c>
      <c r="I43" s="152">
        <v>14.92</v>
      </c>
      <c r="J43" s="152">
        <v>14.64</v>
      </c>
      <c r="K43" s="152">
        <v>13.62</v>
      </c>
      <c r="L43" s="152">
        <v>13.54</v>
      </c>
      <c r="M43" s="152">
        <v>14.45</v>
      </c>
      <c r="N43" s="152">
        <v>14.75</v>
      </c>
      <c r="O43" s="152">
        <v>14.98</v>
      </c>
      <c r="P43" s="152">
        <v>15.37</v>
      </c>
      <c r="Q43" s="152">
        <v>15.93</v>
      </c>
      <c r="R43" s="152">
        <v>17.48</v>
      </c>
      <c r="S43" s="153">
        <v>18.46</v>
      </c>
      <c r="T43" s="214">
        <f t="shared" si="27"/>
        <v>-1.5599599999999967</v>
      </c>
      <c r="U43" s="220">
        <f t="shared" si="28"/>
        <v>-0.11676347305389197</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5" t="s">
        <v>322</v>
      </c>
      <c r="B46" s="315"/>
      <c r="C46" s="315"/>
      <c r="D46" s="315"/>
      <c r="E46" s="315"/>
      <c r="F46" s="315"/>
      <c r="G46" s="315"/>
      <c r="H46" s="315"/>
      <c r="I46" s="315"/>
      <c r="J46" s="315"/>
      <c r="K46" s="315"/>
      <c r="L46" s="315"/>
      <c r="M46" s="315"/>
      <c r="N46" s="315"/>
      <c r="O46" s="315"/>
      <c r="P46" s="315"/>
      <c r="Q46" s="315"/>
      <c r="R46" s="315"/>
      <c r="S46" s="315"/>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235</v>
      </c>
      <c r="B48" s="167">
        <f>(B38-B38)/B38</f>
        <v>0</v>
      </c>
      <c r="C48" s="167">
        <f>(C38-B38)/B38</f>
        <v>0.10324483775811216</v>
      </c>
      <c r="D48" s="167">
        <f>(D38-B38)/B38</f>
        <v>-1.9665683382497122E-3</v>
      </c>
      <c r="E48" s="167">
        <f>(E38-B38)/B38</f>
        <v>4.3264503441494545E-2</v>
      </c>
      <c r="F48" s="167">
        <f>(F38-B38)/B38</f>
        <v>7.2763028515240927E-2</v>
      </c>
      <c r="G48" s="167">
        <f>(G38-B38)/B38</f>
        <v>0.20452310717797445</v>
      </c>
      <c r="H48" s="167">
        <f>(H38-B38)/B38</f>
        <v>0.21238938053097348</v>
      </c>
      <c r="I48" s="167">
        <f>(I38-B38)/B38</f>
        <v>0.23893805309734512</v>
      </c>
      <c r="J48" s="167">
        <f>(J38-B38)/B38</f>
        <v>0.20747295968534901</v>
      </c>
      <c r="K48" s="167">
        <f>(K38-B38)/B38</f>
        <v>0.17010816125860379</v>
      </c>
      <c r="L48" s="167">
        <f>(L38-B38)/B38</f>
        <v>0.18780727630285154</v>
      </c>
      <c r="M48" s="167">
        <f>(M38-B38)/B38</f>
        <v>0.21533923303834804</v>
      </c>
      <c r="N48" s="167">
        <f>(N38-B38)/B38</f>
        <v>0.26548672566371673</v>
      </c>
      <c r="O48" s="167">
        <f>(O38-B38)/B38</f>
        <v>0.24877089478859385</v>
      </c>
      <c r="P48" s="167">
        <f>(P38-B38)/B38</f>
        <v>0.24680432645034414</v>
      </c>
      <c r="Q48" s="167">
        <f>(Q38-B38)/B38</f>
        <v>0.32251720747295964</v>
      </c>
      <c r="R48" s="167">
        <f>(R38-B38)/B38</f>
        <v>0.35103244837758113</v>
      </c>
      <c r="S48" s="167">
        <f>(S38-B38)/B38</f>
        <v>0.3706981317600786</v>
      </c>
    </row>
    <row r="49" spans="1:19" ht="15.75" thickTop="1" x14ac:dyDescent="0.25">
      <c r="A49" s="143" t="s">
        <v>289</v>
      </c>
      <c r="B49" s="147">
        <f t="shared" ref="B49:B53" si="29">(B39-B39)/B39</f>
        <v>0</v>
      </c>
      <c r="C49" s="147">
        <f t="shared" ref="C49:C53" si="30">(C39-B39)/B39</f>
        <v>-0.20293255131964813</v>
      </c>
      <c r="D49" s="147">
        <f t="shared" ref="D49:D53" si="31">(D39-B39)/B39</f>
        <v>-4.8680351906158464E-2</v>
      </c>
      <c r="E49" s="147">
        <f t="shared" ref="E49:E53" si="32">(E39-B39)/B39</f>
        <v>-0.13020527859237541</v>
      </c>
      <c r="F49" s="147">
        <f t="shared" ref="F49:F53" si="33">(F39-B39)/B39</f>
        <v>-2.4633431085044087E-2</v>
      </c>
      <c r="G49" s="147">
        <f t="shared" ref="G49:G53" si="34">(G39-B39)/B39</f>
        <v>6.9794721407624494E-2</v>
      </c>
      <c r="H49" s="147">
        <f t="shared" ref="H49:H53" si="35">(H39-B39)/B39</f>
        <v>9.384164222873909E-3</v>
      </c>
      <c r="I49" s="147">
        <f t="shared" ref="I49:I53" si="36">(I39-B39)/B39</f>
        <v>-2.9325513196481355E-3</v>
      </c>
      <c r="J49" s="147">
        <f t="shared" ref="J49:J53" si="37">(J39-B39)/B39</f>
        <v>-4.222873900293269E-2</v>
      </c>
      <c r="K49" s="147">
        <f t="shared" ref="K49:K53" si="38">(K39-B39)/B39</f>
        <v>-2.9325513196480937E-2</v>
      </c>
      <c r="L49" s="147">
        <f t="shared" ref="L49:L53" si="39">(L39-B39)/B39</f>
        <v>8.7390029325513097E-2</v>
      </c>
      <c r="M49" s="147">
        <f t="shared" ref="M49:M53" si="40">(M39-B39)/B39</f>
        <v>0.27976539589442811</v>
      </c>
      <c r="N49" s="147">
        <f t="shared" ref="N49:N53" si="41">(N39-B39)/B39</f>
        <v>6.4516129032257938E-2</v>
      </c>
      <c r="O49" s="147">
        <f t="shared" ref="O49:O53" si="42">(O39-B39)/B39</f>
        <v>-1.9354838709677528E-2</v>
      </c>
      <c r="P49" s="147">
        <f t="shared" ref="P49:P53" si="43">(P39-B39)/B39</f>
        <v>-0.21055718475073312</v>
      </c>
      <c r="Q49" s="147">
        <f t="shared" ref="Q49:Q53" si="44">(Q39-B39)/B39</f>
        <v>-0.16363636363636369</v>
      </c>
      <c r="R49" s="147">
        <f t="shared" ref="R49:R53" si="45">(R39-B39)/B39</f>
        <v>8.5630498533724383E-2</v>
      </c>
      <c r="S49" s="147">
        <f t="shared" ref="S49:S53" si="46">(S39-B39)/B39</f>
        <v>0.22287390029325516</v>
      </c>
    </row>
    <row r="50" spans="1:19" x14ac:dyDescent="0.25">
      <c r="A50" s="143" t="s">
        <v>291</v>
      </c>
      <c r="B50" s="147">
        <f t="shared" si="29"/>
        <v>0</v>
      </c>
      <c r="C50" s="147">
        <f t="shared" si="30"/>
        <v>0.40918803418803423</v>
      </c>
      <c r="D50" s="147">
        <f t="shared" si="31"/>
        <v>0.42040598290598297</v>
      </c>
      <c r="E50" s="147">
        <f t="shared" si="32"/>
        <v>0.63568376068376087</v>
      </c>
      <c r="F50" s="147">
        <f t="shared" si="33"/>
        <v>0.16399572649572652</v>
      </c>
      <c r="G50" s="147">
        <f t="shared" si="34"/>
        <v>-2.0299145299145248E-2</v>
      </c>
      <c r="H50" s="147">
        <f t="shared" si="35"/>
        <v>-7.532051282051283E-2</v>
      </c>
      <c r="I50" s="147">
        <f t="shared" si="36"/>
        <v>0.39155982905982917</v>
      </c>
      <c r="J50" s="147">
        <f t="shared" si="37"/>
        <v>0.39262820512820523</v>
      </c>
      <c r="K50" s="147">
        <f t="shared" si="38"/>
        <v>0.16185897435897442</v>
      </c>
      <c r="L50" s="147">
        <f t="shared" si="39"/>
        <v>-8.5470085470085361E-2</v>
      </c>
      <c r="M50" s="147">
        <f t="shared" si="40"/>
        <v>0.10202991452991454</v>
      </c>
      <c r="N50" s="147">
        <f t="shared" si="41"/>
        <v>6.3034188034188018E-2</v>
      </c>
      <c r="O50" s="147">
        <f t="shared" si="42"/>
        <v>3.2051282051283269E-3</v>
      </c>
      <c r="P50" s="147">
        <f t="shared" si="43"/>
        <v>-2.5641025641025664E-2</v>
      </c>
      <c r="Q50" s="147">
        <f t="shared" si="44"/>
        <v>-0.13675213675213668</v>
      </c>
      <c r="R50" s="147">
        <f t="shared" si="45"/>
        <v>-0.27510683760683757</v>
      </c>
      <c r="S50" s="147">
        <f t="shared" si="46"/>
        <v>-0.23504273504273498</v>
      </c>
    </row>
    <row r="51" spans="1:19" x14ac:dyDescent="0.25">
      <c r="A51" s="143" t="s">
        <v>212</v>
      </c>
      <c r="B51" s="147">
        <f t="shared" si="29"/>
        <v>0</v>
      </c>
      <c r="C51" s="147">
        <f t="shared" si="30"/>
        <v>2.3741690408357412E-3</v>
      </c>
      <c r="D51" s="147">
        <f t="shared" si="31"/>
        <v>0.15811965811965822</v>
      </c>
      <c r="E51" s="147">
        <f t="shared" si="32"/>
        <v>0.16761633428300102</v>
      </c>
      <c r="F51" s="147">
        <f t="shared" si="33"/>
        <v>0.13485280151946819</v>
      </c>
      <c r="G51" s="147">
        <f t="shared" si="34"/>
        <v>0.35565052231718908</v>
      </c>
      <c r="H51" s="147">
        <f t="shared" si="35"/>
        <v>0.31386514719848069</v>
      </c>
      <c r="I51" s="147">
        <f t="shared" si="36"/>
        <v>0.29819563152896494</v>
      </c>
      <c r="J51" s="147">
        <f t="shared" si="37"/>
        <v>0.254510921177588</v>
      </c>
      <c r="K51" s="147">
        <f t="shared" si="38"/>
        <v>0.31671415004748349</v>
      </c>
      <c r="L51" s="147">
        <f t="shared" si="39"/>
        <v>0.27397910731244063</v>
      </c>
      <c r="M51" s="147">
        <f t="shared" si="40"/>
        <v>0.12725546058879392</v>
      </c>
      <c r="N51" s="147">
        <f t="shared" si="41"/>
        <v>0.12725546058879392</v>
      </c>
      <c r="O51" s="147">
        <f t="shared" si="42"/>
        <v>0.12725546058879392</v>
      </c>
      <c r="P51" s="147">
        <f t="shared" si="43"/>
        <v>0.12725546058879392</v>
      </c>
      <c r="Q51" s="147">
        <f t="shared" si="44"/>
        <v>0.12725546058879392</v>
      </c>
      <c r="R51" s="147">
        <f t="shared" si="45"/>
        <v>0.12725546058879392</v>
      </c>
      <c r="S51" s="147">
        <f t="shared" si="46"/>
        <v>0.12725546058879392</v>
      </c>
    </row>
    <row r="52" spans="1:19" x14ac:dyDescent="0.25">
      <c r="A52" s="178" t="s">
        <v>292</v>
      </c>
      <c r="B52" s="147">
        <f t="shared" si="29"/>
        <v>0</v>
      </c>
      <c r="C52" s="147">
        <f t="shared" si="30"/>
        <v>7.4515648286140088E-2</v>
      </c>
      <c r="D52" s="147">
        <f t="shared" si="31"/>
        <v>7.9731743666169919E-2</v>
      </c>
      <c r="E52" s="147">
        <f t="shared" si="32"/>
        <v>7.5260804769001474E-2</v>
      </c>
      <c r="F52" s="147">
        <f t="shared" si="33"/>
        <v>7.6005961251862861E-2</v>
      </c>
      <c r="G52" s="147">
        <f t="shared" si="34"/>
        <v>8.8673621460506669E-2</v>
      </c>
      <c r="H52" s="147">
        <f t="shared" si="35"/>
        <v>0.15275707898658725</v>
      </c>
      <c r="I52" s="147">
        <f t="shared" si="36"/>
        <v>0.20566318926974664</v>
      </c>
      <c r="J52" s="147">
        <f t="shared" si="37"/>
        <v>0.17511177347242918</v>
      </c>
      <c r="K52" s="147">
        <f t="shared" si="38"/>
        <v>0.17511177347242918</v>
      </c>
      <c r="L52" s="147">
        <f t="shared" si="39"/>
        <v>0.17064083457526089</v>
      </c>
      <c r="M52" s="147">
        <f t="shared" si="40"/>
        <v>0.14381520119225036</v>
      </c>
      <c r="N52" s="147">
        <f t="shared" si="41"/>
        <v>0.15201192250372586</v>
      </c>
      <c r="O52" s="147">
        <f t="shared" si="42"/>
        <v>0.16467958271236965</v>
      </c>
      <c r="P52" s="147">
        <f t="shared" si="43"/>
        <v>0.26751117734724306</v>
      </c>
      <c r="Q52" s="147">
        <f t="shared" si="44"/>
        <v>0.31520119225037246</v>
      </c>
      <c r="R52" s="147">
        <f t="shared" si="45"/>
        <v>0.34351713859910593</v>
      </c>
      <c r="S52" s="147">
        <f t="shared" si="46"/>
        <v>0.4001490312965722</v>
      </c>
    </row>
    <row r="53" spans="1:19" x14ac:dyDescent="0.25">
      <c r="A53" s="143" t="s">
        <v>293</v>
      </c>
      <c r="B53" s="147">
        <f t="shared" si="29"/>
        <v>0</v>
      </c>
      <c r="C53" s="147">
        <f t="shared" si="30"/>
        <v>1.9461077844311361E-2</v>
      </c>
      <c r="D53" s="147">
        <f t="shared" si="31"/>
        <v>1.4221556886227641E-2</v>
      </c>
      <c r="E53" s="147">
        <f t="shared" si="32"/>
        <v>9.3562874251497008E-2</v>
      </c>
      <c r="F53" s="147">
        <f t="shared" si="33"/>
        <v>9.3562874251497008E-2</v>
      </c>
      <c r="G53" s="147">
        <f t="shared" si="34"/>
        <v>8.5329341317365318E-2</v>
      </c>
      <c r="H53" s="147">
        <f t="shared" si="35"/>
        <v>0.12574850299401197</v>
      </c>
      <c r="I53" s="147">
        <f t="shared" si="36"/>
        <v>0.11676646706586831</v>
      </c>
      <c r="J53" s="147">
        <f t="shared" si="37"/>
        <v>9.5808383233533023E-2</v>
      </c>
      <c r="K53" s="147">
        <f t="shared" si="38"/>
        <v>1.9461077844311361E-2</v>
      </c>
      <c r="L53" s="147">
        <f t="shared" si="39"/>
        <v>1.3473053892215548E-2</v>
      </c>
      <c r="M53" s="147">
        <f t="shared" si="40"/>
        <v>8.158682634730538E-2</v>
      </c>
      <c r="N53" s="147">
        <f t="shared" si="41"/>
        <v>0.10404191616766471</v>
      </c>
      <c r="O53" s="147">
        <f t="shared" si="42"/>
        <v>0.1212574850299402</v>
      </c>
      <c r="P53" s="147">
        <f t="shared" si="43"/>
        <v>0.15044910179640716</v>
      </c>
      <c r="Q53" s="147">
        <f t="shared" si="44"/>
        <v>0.19236526946107788</v>
      </c>
      <c r="R53" s="147">
        <f t="shared" si="45"/>
        <v>0.30838323353293423</v>
      </c>
      <c r="S53" s="147">
        <f t="shared" si="46"/>
        <v>0.38173652694610793</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0C12B-D78D-482E-AC2C-6A390E8B9DFD}">
  <sheetPr>
    <tabColor rgb="FF609191"/>
  </sheetPr>
  <dimension ref="A1:AJ27"/>
  <sheetViews>
    <sheetView zoomScaleNormal="100" workbookViewId="0">
      <selection activeCell="B6" sqref="B6:W6"/>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62" t="s">
        <v>225</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row>
    <row r="3" spans="1:28" ht="15.75" x14ac:dyDescent="0.25">
      <c r="A3" s="315" t="s">
        <v>236</v>
      </c>
      <c r="B3" s="315"/>
      <c r="C3" s="315"/>
      <c r="D3" s="315"/>
      <c r="E3" s="315"/>
      <c r="F3" s="315"/>
      <c r="G3" s="315"/>
      <c r="H3" s="315"/>
      <c r="I3" s="315"/>
      <c r="J3" s="315"/>
      <c r="K3" s="315"/>
      <c r="L3" s="315"/>
      <c r="M3" s="315"/>
      <c r="N3" s="315"/>
      <c r="O3" s="315"/>
      <c r="P3" s="315"/>
      <c r="Q3" s="315"/>
      <c r="R3" s="315"/>
      <c r="S3" s="315"/>
      <c r="T3" s="315"/>
      <c r="U3" s="315"/>
      <c r="V3" s="315"/>
      <c r="W3" s="315"/>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314</v>
      </c>
      <c r="B5" s="144">
        <f>'3C'!B19</f>
        <v>1184</v>
      </c>
      <c r="C5" s="144">
        <f>'3C'!C19</f>
        <v>1222</v>
      </c>
      <c r="D5" s="144">
        <f>'3C'!D19</f>
        <v>1202</v>
      </c>
      <c r="E5" s="144">
        <f>'3C'!E19</f>
        <v>1170</v>
      </c>
      <c r="F5" s="144">
        <f>'3C'!F19</f>
        <v>1157</v>
      </c>
      <c r="G5" s="144">
        <f>'3C'!G19</f>
        <v>1120</v>
      </c>
      <c r="H5" s="144">
        <f>'3C'!H19</f>
        <v>1137</v>
      </c>
      <c r="I5" s="144">
        <f>'3C'!I19</f>
        <v>1096</v>
      </c>
      <c r="J5" s="144">
        <f>'3C'!J19</f>
        <v>1046</v>
      </c>
      <c r="K5" s="144">
        <f>'3C'!K19</f>
        <v>1072</v>
      </c>
      <c r="L5" s="144">
        <f>'3C'!L19</f>
        <v>1077</v>
      </c>
      <c r="M5" s="144">
        <f>'3C'!M19</f>
        <v>1028</v>
      </c>
      <c r="N5" s="144">
        <f>'3C'!N19</f>
        <v>987</v>
      </c>
      <c r="O5" s="144">
        <f>'3C'!O19</f>
        <v>1005</v>
      </c>
      <c r="P5" s="144">
        <f>'3C'!P19</f>
        <v>1018</v>
      </c>
      <c r="Q5" s="144">
        <f>'3C'!Q19</f>
        <v>995</v>
      </c>
      <c r="R5" s="144">
        <f>'3C'!R19</f>
        <v>986</v>
      </c>
      <c r="S5" s="144">
        <f>'3C'!S19</f>
        <v>1036</v>
      </c>
      <c r="T5" s="144">
        <f>'3C'!T19</f>
        <v>1014</v>
      </c>
      <c r="U5" s="144">
        <f>'3C'!U19</f>
        <v>995</v>
      </c>
      <c r="V5" s="144">
        <f>'3C'!V19</f>
        <v>966</v>
      </c>
      <c r="W5" s="144">
        <f>'3C'!W19</f>
        <v>964</v>
      </c>
      <c r="X5" s="145"/>
    </row>
    <row r="6" spans="1:28" x14ac:dyDescent="0.2">
      <c r="A6" s="143" t="s">
        <v>92</v>
      </c>
      <c r="B6" s="144">
        <v>37838</v>
      </c>
      <c r="C6" s="144">
        <v>38211</v>
      </c>
      <c r="D6" s="144">
        <v>37740</v>
      </c>
      <c r="E6" s="144">
        <v>37259</v>
      </c>
      <c r="F6" s="144">
        <v>36939</v>
      </c>
      <c r="G6" s="144">
        <v>36347</v>
      </c>
      <c r="H6" s="144">
        <v>35735</v>
      </c>
      <c r="I6" s="144">
        <v>35279</v>
      </c>
      <c r="J6" s="144">
        <v>34654</v>
      </c>
      <c r="K6" s="144">
        <v>34974</v>
      </c>
      <c r="L6" s="144">
        <v>34985</v>
      </c>
      <c r="M6" s="144">
        <v>33138</v>
      </c>
      <c r="N6" s="144">
        <v>32656</v>
      </c>
      <c r="O6" s="144">
        <v>31288</v>
      </c>
      <c r="P6" s="144">
        <v>31400</v>
      </c>
      <c r="Q6" s="144">
        <v>31028</v>
      </c>
      <c r="R6" s="144">
        <v>31054</v>
      </c>
      <c r="S6" s="144">
        <v>31953</v>
      </c>
      <c r="T6" s="144">
        <v>31941</v>
      </c>
      <c r="U6" s="144">
        <v>28823</v>
      </c>
      <c r="V6" s="144">
        <v>28114</v>
      </c>
      <c r="W6" s="144">
        <v>29326</v>
      </c>
      <c r="X6" s="145"/>
    </row>
    <row r="7" spans="1:28" ht="15.75" x14ac:dyDescent="0.25">
      <c r="A7" s="143" t="s">
        <v>183</v>
      </c>
      <c r="B7" s="144">
        <v>1172959</v>
      </c>
      <c r="C7" s="144">
        <v>1190670</v>
      </c>
      <c r="D7" s="144">
        <v>1189302</v>
      </c>
      <c r="E7" s="144">
        <v>1192710</v>
      </c>
      <c r="F7" s="144">
        <v>1202940</v>
      </c>
      <c r="G7" s="144">
        <v>1189278</v>
      </c>
      <c r="H7" s="144">
        <v>1198450</v>
      </c>
      <c r="I7" s="144">
        <v>1210896</v>
      </c>
      <c r="J7" s="144">
        <v>1209065</v>
      </c>
      <c r="K7" s="144">
        <v>1178038</v>
      </c>
      <c r="L7" s="144">
        <v>1146205</v>
      </c>
      <c r="M7" s="144">
        <v>1124340</v>
      </c>
      <c r="N7" s="144">
        <v>1134998</v>
      </c>
      <c r="O7" s="144">
        <v>1138993</v>
      </c>
      <c r="P7" s="144">
        <v>1175366</v>
      </c>
      <c r="Q7" s="144">
        <v>1208644</v>
      </c>
      <c r="R7" s="144">
        <v>1242443</v>
      </c>
      <c r="S7" s="144">
        <v>1272021</v>
      </c>
      <c r="T7" s="144">
        <v>1287976</v>
      </c>
      <c r="U7" s="144">
        <v>1205523</v>
      </c>
      <c r="V7" s="144">
        <v>1156768</v>
      </c>
      <c r="W7" s="144">
        <v>1209024</v>
      </c>
      <c r="X7" s="145"/>
      <c r="Y7" s="149"/>
      <c r="Z7" s="148"/>
    </row>
    <row r="8" spans="1:28" x14ac:dyDescent="0.2">
      <c r="A8" s="142"/>
      <c r="B8" s="142"/>
      <c r="C8" s="142"/>
      <c r="D8" s="142"/>
      <c r="E8" s="142"/>
      <c r="F8" s="142"/>
      <c r="G8" s="142"/>
      <c r="H8" s="142"/>
      <c r="I8" s="142"/>
      <c r="J8" s="142"/>
      <c r="K8" s="142"/>
      <c r="L8" s="142"/>
      <c r="M8" s="142"/>
      <c r="N8" s="142"/>
      <c r="O8" s="142"/>
      <c r="P8" s="142"/>
      <c r="Q8" s="142"/>
      <c r="R8" s="142"/>
      <c r="S8" s="142"/>
      <c r="T8" s="142"/>
      <c r="U8" s="142"/>
      <c r="V8" s="142"/>
      <c r="W8" s="142"/>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5" t="s">
        <v>237</v>
      </c>
      <c r="B10" s="315"/>
      <c r="C10" s="315"/>
      <c r="D10" s="315"/>
      <c r="E10" s="315"/>
      <c r="F10" s="315"/>
      <c r="G10" s="315"/>
      <c r="H10" s="315"/>
      <c r="I10" s="315"/>
      <c r="J10" s="315"/>
      <c r="K10" s="315"/>
      <c r="L10" s="315"/>
      <c r="M10" s="315"/>
      <c r="N10" s="315"/>
      <c r="O10" s="315"/>
      <c r="P10" s="315"/>
      <c r="Q10" s="315"/>
      <c r="R10" s="315"/>
      <c r="S10" s="315"/>
      <c r="T10" s="315"/>
      <c r="U10" s="315"/>
      <c r="V10" s="315"/>
      <c r="W10" s="315"/>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314</v>
      </c>
      <c r="B12" s="170">
        <f>(B5-B5)/B5</f>
        <v>0</v>
      </c>
      <c r="C12" s="170">
        <f>(C5-B5)/B5</f>
        <v>3.2094594594594593E-2</v>
      </c>
      <c r="D12" s="170">
        <f>(D5-B5)/B5</f>
        <v>1.5202702702702704E-2</v>
      </c>
      <c r="E12" s="170">
        <f>(E5-B5)/B5</f>
        <v>-1.1824324324324325E-2</v>
      </c>
      <c r="F12" s="170">
        <f>(F5-B5)/B5</f>
        <v>-2.2804054054054054E-2</v>
      </c>
      <c r="G12" s="170">
        <f>(G5-B5)/B5</f>
        <v>-5.4054054054054057E-2</v>
      </c>
      <c r="H12" s="170">
        <f>(H5-B5)/B5</f>
        <v>-3.9695945945945943E-2</v>
      </c>
      <c r="I12" s="170">
        <f>(I5-B5)/B5</f>
        <v>-7.4324324324324328E-2</v>
      </c>
      <c r="J12" s="170">
        <f>(J5-B5)/B5</f>
        <v>-0.11655405405405406</v>
      </c>
      <c r="K12" s="170">
        <f>(K5-B5)/B5</f>
        <v>-9.45945945945946E-2</v>
      </c>
      <c r="L12" s="170">
        <f>(L5-B5)/B5</f>
        <v>-9.0371621621621628E-2</v>
      </c>
      <c r="M12" s="170">
        <f>(M5-B5)/B5</f>
        <v>-0.13175675675675674</v>
      </c>
      <c r="N12" s="170">
        <f>(N5-B5)/B5</f>
        <v>-0.16638513513513514</v>
      </c>
      <c r="O12" s="170">
        <f>(O5-B5)/B5</f>
        <v>-0.15118243243243243</v>
      </c>
      <c r="P12" s="170">
        <f>(P5-B5)/B5</f>
        <v>-0.14020270270270271</v>
      </c>
      <c r="Q12" s="170">
        <f>(Q5-B5)/B5</f>
        <v>-0.15962837837837837</v>
      </c>
      <c r="R12" s="170">
        <f>(R5-B5)/B5</f>
        <v>-0.16722972972972974</v>
      </c>
      <c r="S12" s="170">
        <f>(S5-B5)/B5</f>
        <v>-0.125</v>
      </c>
      <c r="T12" s="170">
        <f>(T5-B5)/B5</f>
        <v>-0.14358108108108109</v>
      </c>
      <c r="U12" s="170">
        <f>(U5-B5)/B5</f>
        <v>-0.15962837837837837</v>
      </c>
      <c r="V12" s="170">
        <f>(V5-B5)/B5</f>
        <v>-0.18412162162162163</v>
      </c>
      <c r="W12" s="170">
        <f>(W5-B5)/B5</f>
        <v>-0.1858108108108108</v>
      </c>
    </row>
    <row r="13" spans="1:28" x14ac:dyDescent="0.2">
      <c r="A13" s="143" t="s">
        <v>92</v>
      </c>
      <c r="B13" s="170">
        <f>(B6-B6)/B6</f>
        <v>0</v>
      </c>
      <c r="C13" s="170">
        <f>(C6-B6)/B6</f>
        <v>9.8578148950790208E-3</v>
      </c>
      <c r="D13" s="170">
        <f>(D6-B6)/B6</f>
        <v>-2.5899889000475713E-3</v>
      </c>
      <c r="E13" s="170">
        <f>(E6-B6)/B6</f>
        <v>-1.5302077276811672E-2</v>
      </c>
      <c r="F13" s="170">
        <f>(F6-B6)/B6</f>
        <v>-2.3759183889211902E-2</v>
      </c>
      <c r="G13" s="170">
        <f>(G6-B6)/B6</f>
        <v>-3.9404831122152331E-2</v>
      </c>
      <c r="H13" s="170">
        <f>(H6-B6)/B6</f>
        <v>-5.5579047518367779E-2</v>
      </c>
      <c r="I13" s="170">
        <f>(I6-B6)/B6</f>
        <v>-6.7630424441038103E-2</v>
      </c>
      <c r="J13" s="170">
        <f>(J6-B6)/B6</f>
        <v>-8.4148210793382319E-2</v>
      </c>
      <c r="K13" s="170">
        <f>(K6-B6)/B6</f>
        <v>-7.5691104180982086E-2</v>
      </c>
      <c r="L13" s="170">
        <f>(L6-B6)/B6</f>
        <v>-7.5400391141180828E-2</v>
      </c>
      <c r="M13" s="170">
        <f>(M6-B6)/B6</f>
        <v>-0.12421375336962842</v>
      </c>
      <c r="N13" s="170">
        <f>(N6-B6)/B6</f>
        <v>-0.13695227020455628</v>
      </c>
      <c r="O13" s="170">
        <f>(O6-B6)/B6</f>
        <v>-0.17310640097256727</v>
      </c>
      <c r="P13" s="170">
        <f>(P6-B6)/B6</f>
        <v>-0.17014641365822719</v>
      </c>
      <c r="Q13" s="170">
        <f>(Q6-B6)/B6</f>
        <v>-0.17997780009514244</v>
      </c>
      <c r="R13" s="170">
        <f>(R6-B6)/B6</f>
        <v>-0.17929066018288492</v>
      </c>
      <c r="S13" s="170">
        <f>(S6-B6)/B6</f>
        <v>-0.15553147629367303</v>
      </c>
      <c r="T13" s="170">
        <f>(T6-B6)/B6</f>
        <v>-0.15584861779163803</v>
      </c>
      <c r="U13" s="170">
        <f>(U6-B6)/B6</f>
        <v>-0.23825255034621282</v>
      </c>
      <c r="V13" s="170">
        <f>(V6-B6)/B6</f>
        <v>-0.25699032718431208</v>
      </c>
      <c r="W13" s="170">
        <f>(W6-B6)/B6</f>
        <v>-0.2249590358898462</v>
      </c>
    </row>
    <row r="14" spans="1:28" x14ac:dyDescent="0.2">
      <c r="A14" s="143" t="s">
        <v>183</v>
      </c>
      <c r="B14" s="170">
        <f>(B7-B7)/B7</f>
        <v>0</v>
      </c>
      <c r="C14" s="170">
        <f>(C7-B7)/B7</f>
        <v>1.5099419502301445E-2</v>
      </c>
      <c r="D14" s="170">
        <f>(D7-B7)/B7</f>
        <v>1.3933138327938147E-2</v>
      </c>
      <c r="E14" s="170">
        <f>(E7-B7)/B7</f>
        <v>1.683861072722917E-2</v>
      </c>
      <c r="F14" s="170">
        <f>(F7-B7)/B7</f>
        <v>2.5560143193410854E-2</v>
      </c>
      <c r="G14" s="170">
        <f>(G7-B7)/B7</f>
        <v>1.3912677254703703E-2</v>
      </c>
      <c r="H14" s="170">
        <f>(H7-B7)/B7</f>
        <v>2.1732217409133652E-2</v>
      </c>
      <c r="I14" s="170">
        <f>(I7-B7)/B7</f>
        <v>3.2342988970628983E-2</v>
      </c>
      <c r="J14" s="170">
        <f>(J7-B7)/B7</f>
        <v>3.0781979591784539E-2</v>
      </c>
      <c r="K14" s="170">
        <f>(K7-B7)/B7</f>
        <v>4.3300746232391753E-3</v>
      </c>
      <c r="L14" s="170">
        <f>(L7-B7)/B7</f>
        <v>-2.2808981388096259E-2</v>
      </c>
      <c r="M14" s="170">
        <f>(M7-B7)/B7</f>
        <v>-4.1449871649392692E-2</v>
      </c>
      <c r="N14" s="170">
        <f>(N7-B7)/B7</f>
        <v>-3.2363450043863429E-2</v>
      </c>
      <c r="O14" s="170">
        <f>(O7-B7)/B7</f>
        <v>-2.8957533895046631E-2</v>
      </c>
      <c r="P14" s="170">
        <f>(P7-B7)/B7</f>
        <v>2.0520751364710957E-3</v>
      </c>
      <c r="Q14" s="170">
        <f>(Q7-B7)/B7</f>
        <v>3.0423058265463668E-2</v>
      </c>
      <c r="R14" s="170">
        <f>(R7-B7)/B7</f>
        <v>5.9238217192587296E-2</v>
      </c>
      <c r="S14" s="170">
        <f>(S7-B7)/B7</f>
        <v>8.4454784864603116E-2</v>
      </c>
      <c r="T14" s="170">
        <f>(T7-B7)/B7</f>
        <v>9.8057135841917747E-2</v>
      </c>
      <c r="U14" s="170">
        <f>(U7-B7)/B7</f>
        <v>2.7762266200267869E-2</v>
      </c>
      <c r="V14" s="170">
        <f>(V7-B7)/B7</f>
        <v>-1.3803551530786669E-2</v>
      </c>
      <c r="W14" s="170">
        <f>(W7-B7)/B7</f>
        <v>3.0747025258342362E-2</v>
      </c>
    </row>
    <row r="16" spans="1:28" ht="15.75" x14ac:dyDescent="0.25">
      <c r="A16" s="315" t="s">
        <v>239</v>
      </c>
      <c r="B16" s="315"/>
      <c r="C16" s="315"/>
      <c r="D16" s="315"/>
      <c r="E16" s="315"/>
      <c r="F16" s="315"/>
      <c r="G16" s="315"/>
      <c r="H16" s="315"/>
      <c r="I16" s="315"/>
      <c r="J16" s="315"/>
      <c r="K16" s="315"/>
      <c r="L16" s="315"/>
      <c r="M16" s="315"/>
      <c r="N16" s="315"/>
      <c r="O16" s="315"/>
      <c r="P16" s="315"/>
      <c r="Q16" s="315"/>
      <c r="R16" s="315"/>
      <c r="S16" s="315"/>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314</v>
      </c>
      <c r="B18" s="150">
        <f>'3C'!B38</f>
        <v>10.17</v>
      </c>
      <c r="C18" s="150">
        <f>'3C'!C38</f>
        <v>11.22</v>
      </c>
      <c r="D18" s="150">
        <f>'3C'!D38</f>
        <v>10.15</v>
      </c>
      <c r="E18" s="150">
        <f>'3C'!E38</f>
        <v>10.61</v>
      </c>
      <c r="F18" s="150">
        <f>'3C'!F38</f>
        <v>10.91</v>
      </c>
      <c r="G18" s="150">
        <f>'3C'!G38</f>
        <v>12.25</v>
      </c>
      <c r="H18" s="150">
        <f>'3C'!H38</f>
        <v>12.33</v>
      </c>
      <c r="I18" s="150">
        <f>'3C'!I38</f>
        <v>12.6</v>
      </c>
      <c r="J18" s="150">
        <f>'3C'!J38</f>
        <v>12.28</v>
      </c>
      <c r="K18" s="150">
        <f>'3C'!K38</f>
        <v>11.9</v>
      </c>
      <c r="L18" s="150">
        <f>'3C'!L38</f>
        <v>12.08</v>
      </c>
      <c r="M18" s="150">
        <f>'3C'!M38</f>
        <v>12.36</v>
      </c>
      <c r="N18" s="150">
        <f>'3C'!N38</f>
        <v>12.87</v>
      </c>
      <c r="O18" s="150">
        <f>'3C'!O38</f>
        <v>12.7</v>
      </c>
      <c r="P18" s="150">
        <f>'3C'!P38</f>
        <v>12.68</v>
      </c>
      <c r="Q18" s="150">
        <f>'3C'!Q38</f>
        <v>13.45</v>
      </c>
      <c r="R18" s="150">
        <f>'3C'!R38</f>
        <v>13.74</v>
      </c>
      <c r="S18" s="150">
        <f>'3C'!S38</f>
        <v>13.94</v>
      </c>
      <c r="T18"/>
      <c r="U18"/>
      <c r="V18"/>
      <c r="W18"/>
    </row>
    <row r="19" spans="1:23" ht="15" x14ac:dyDescent="0.25">
      <c r="A19" s="143" t="s">
        <v>92</v>
      </c>
      <c r="B19" s="150">
        <v>10.64</v>
      </c>
      <c r="C19" s="150">
        <v>11.37</v>
      </c>
      <c r="D19" s="150">
        <v>11.08</v>
      </c>
      <c r="E19" s="150">
        <v>11.1</v>
      </c>
      <c r="F19" s="150">
        <v>11.24</v>
      </c>
      <c r="G19" s="150">
        <v>11.98</v>
      </c>
      <c r="H19" s="150">
        <v>12.3</v>
      </c>
      <c r="I19" s="150">
        <v>12.27</v>
      </c>
      <c r="J19" s="150">
        <v>12.22</v>
      </c>
      <c r="K19" s="150">
        <v>11.93</v>
      </c>
      <c r="L19" s="150">
        <v>11.9</v>
      </c>
      <c r="M19" s="150">
        <v>11.95</v>
      </c>
      <c r="N19" s="150">
        <v>12.14</v>
      </c>
      <c r="O19" s="150">
        <v>12.71</v>
      </c>
      <c r="P19" s="150">
        <v>13.1</v>
      </c>
      <c r="Q19" s="150">
        <v>13.51</v>
      </c>
      <c r="R19" s="150">
        <v>13.97</v>
      </c>
      <c r="S19" s="151">
        <v>14.1</v>
      </c>
      <c r="T19"/>
      <c r="U19"/>
      <c r="V19"/>
      <c r="W19"/>
    </row>
    <row r="20" spans="1:23" ht="15" x14ac:dyDescent="0.25">
      <c r="A20" s="143" t="s">
        <v>183</v>
      </c>
      <c r="B20" s="150">
        <v>9.7899999999999991</v>
      </c>
      <c r="C20" s="150">
        <v>9.98</v>
      </c>
      <c r="D20" s="150">
        <v>10.37</v>
      </c>
      <c r="E20" s="150">
        <v>10.68</v>
      </c>
      <c r="F20" s="150">
        <v>10.98</v>
      </c>
      <c r="G20" s="150">
        <v>11.21</v>
      </c>
      <c r="H20" s="150">
        <v>11.37</v>
      </c>
      <c r="I20" s="150">
        <v>11.4</v>
      </c>
      <c r="J20" s="150">
        <v>11.57</v>
      </c>
      <c r="K20" s="150">
        <v>11.76</v>
      </c>
      <c r="L20" s="150">
        <v>11.94</v>
      </c>
      <c r="M20" s="150">
        <v>12.16</v>
      </c>
      <c r="N20" s="150">
        <v>12.51</v>
      </c>
      <c r="O20" s="150">
        <v>12.89</v>
      </c>
      <c r="P20" s="150">
        <v>13.42</v>
      </c>
      <c r="Q20" s="150">
        <v>13.89</v>
      </c>
      <c r="R20" s="150">
        <v>14.12</v>
      </c>
      <c r="S20" s="151">
        <v>14.87</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5" t="s">
        <v>240</v>
      </c>
      <c r="B23" s="315"/>
      <c r="C23" s="315"/>
      <c r="D23" s="315"/>
      <c r="E23" s="315"/>
      <c r="F23" s="315"/>
      <c r="G23" s="315"/>
      <c r="H23" s="315"/>
      <c r="I23" s="315"/>
      <c r="J23" s="315"/>
      <c r="K23" s="315"/>
      <c r="L23" s="315"/>
      <c r="M23" s="315"/>
      <c r="N23" s="315"/>
      <c r="O23" s="315"/>
      <c r="P23" s="315"/>
      <c r="Q23" s="315"/>
      <c r="R23" s="315"/>
      <c r="S23" s="315"/>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315</v>
      </c>
      <c r="B25" s="170">
        <f>(B18-B18)/B18</f>
        <v>0</v>
      </c>
      <c r="C25" s="170">
        <f>(C18-B18)/B18</f>
        <v>0.10324483775811216</v>
      </c>
      <c r="D25" s="170">
        <f>(D18-B18)/B18</f>
        <v>-1.9665683382497122E-3</v>
      </c>
      <c r="E25" s="170">
        <f>(E18-B18)/B18</f>
        <v>4.3264503441494545E-2</v>
      </c>
      <c r="F25" s="170">
        <f>(F18-B18)/B18</f>
        <v>7.2763028515240927E-2</v>
      </c>
      <c r="G25" s="170">
        <f>(G18-B18)/B18</f>
        <v>0.20452310717797445</v>
      </c>
      <c r="H25" s="170">
        <f>(H18-B18)/B18</f>
        <v>0.21238938053097348</v>
      </c>
      <c r="I25" s="170">
        <f>(I18-B18)/B18</f>
        <v>0.23893805309734512</v>
      </c>
      <c r="J25" s="170">
        <f>(J18-B18)/B18</f>
        <v>0.20747295968534901</v>
      </c>
      <c r="K25" s="170">
        <f>(K18-B18)/B18</f>
        <v>0.17010816125860379</v>
      </c>
      <c r="L25" s="170">
        <f>(L18-B18)/B18</f>
        <v>0.18780727630285154</v>
      </c>
      <c r="M25" s="170">
        <f>(M18-B18)/B18</f>
        <v>0.21533923303834804</v>
      </c>
      <c r="N25" s="170">
        <f>(N18-B18)/B18</f>
        <v>0.26548672566371673</v>
      </c>
      <c r="O25" s="170">
        <f>(O18-B18)/B18</f>
        <v>0.24877089478859385</v>
      </c>
      <c r="P25" s="170">
        <f>(P18-B18)/B18</f>
        <v>0.24680432645034414</v>
      </c>
      <c r="Q25" s="170">
        <f>(Q18-B18)/B18</f>
        <v>0.32251720747295964</v>
      </c>
      <c r="R25" s="170">
        <f>(R18-B18)/B18</f>
        <v>0.35103244837758113</v>
      </c>
      <c r="S25" s="170">
        <f>(S18-B18)/B18</f>
        <v>0.3706981317600786</v>
      </c>
      <c r="T25"/>
      <c r="U25"/>
      <c r="V25"/>
      <c r="W25"/>
    </row>
    <row r="26" spans="1:23" ht="15" x14ac:dyDescent="0.25">
      <c r="A26" s="143" t="s">
        <v>92</v>
      </c>
      <c r="B26" s="170">
        <f>(B19-B19)/B19</f>
        <v>0</v>
      </c>
      <c r="C26" s="170">
        <f>(C19-B19)/B19</f>
        <v>6.8609022556390842E-2</v>
      </c>
      <c r="D26" s="170">
        <f>(D19-B19)/B19</f>
        <v>4.1353383458646566E-2</v>
      </c>
      <c r="E26" s="170">
        <f>(E19-B19)/B19</f>
        <v>4.3233082706766832E-2</v>
      </c>
      <c r="F26" s="170">
        <f>(F19-B19)/B19</f>
        <v>5.6390977443608985E-2</v>
      </c>
      <c r="G26" s="170">
        <f>(G19-B19)/B19</f>
        <v>0.12593984962406013</v>
      </c>
      <c r="H26" s="170">
        <f>(H19-B19)/B19</f>
        <v>0.15601503759398497</v>
      </c>
      <c r="I26" s="170">
        <f>(I19-B19)/B19</f>
        <v>0.15319548872180441</v>
      </c>
      <c r="J26" s="170">
        <f>(J19-B19)/B19</f>
        <v>0.14849624060150377</v>
      </c>
      <c r="K26" s="170">
        <f>(K19-B19)/B19</f>
        <v>0.12124060150375932</v>
      </c>
      <c r="L26" s="170">
        <f>(L19-B19)/B19</f>
        <v>0.11842105263157893</v>
      </c>
      <c r="M26" s="170">
        <f>(M19-B19)/B19</f>
        <v>0.12312030075187957</v>
      </c>
      <c r="N26" s="170">
        <f>(N19-B19)/B19</f>
        <v>0.14097744360902256</v>
      </c>
      <c r="O26" s="170">
        <f>(O19-B19)/B19</f>
        <v>0.19454887218045114</v>
      </c>
      <c r="P26" s="170">
        <f>(P19-B19)/B19</f>
        <v>0.23120300751879688</v>
      </c>
      <c r="Q26" s="170">
        <f>(Q19-B19)/B19</f>
        <v>0.26973684210526305</v>
      </c>
      <c r="R26" s="170">
        <f>(R19-B19)/B19</f>
        <v>0.31296992481203006</v>
      </c>
      <c r="S26" s="170">
        <f>(S19-B19)/B19</f>
        <v>0.32518796992481191</v>
      </c>
      <c r="T26"/>
      <c r="U26"/>
      <c r="V26"/>
      <c r="W26"/>
    </row>
    <row r="27" spans="1:23" ht="15" x14ac:dyDescent="0.25">
      <c r="A27" s="143" t="s">
        <v>183</v>
      </c>
      <c r="B27" s="170">
        <f>(B20-B20)/B20</f>
        <v>0</v>
      </c>
      <c r="C27" s="170">
        <f>(C20-B20)/B20</f>
        <v>1.9407558733401564E-2</v>
      </c>
      <c r="D27" s="170">
        <f>(D20-B20)/B20</f>
        <v>5.924412665985701E-2</v>
      </c>
      <c r="E27" s="170">
        <f>(E20-B20)/B20</f>
        <v>9.0909090909090981E-2</v>
      </c>
      <c r="F27" s="170">
        <f>(F20-B20)/B20</f>
        <v>0.12155260469867225</v>
      </c>
      <c r="G27" s="170">
        <f>(G20-B20)/B20</f>
        <v>0.14504596527068456</v>
      </c>
      <c r="H27" s="170">
        <f>(H20-B20)/B20</f>
        <v>0.1613891726251277</v>
      </c>
      <c r="I27" s="170">
        <f>(I20-B20)/B20</f>
        <v>0.16445352400408594</v>
      </c>
      <c r="J27" s="170">
        <f>(J20-B20)/B20</f>
        <v>0.18181818181818196</v>
      </c>
      <c r="K27" s="170">
        <f>(K20-B20)/B20</f>
        <v>0.20122574055158332</v>
      </c>
      <c r="L27" s="170">
        <f>(L20-B20)/B20</f>
        <v>0.21961184882533202</v>
      </c>
      <c r="M27" s="170">
        <f>(M20-B20)/B20</f>
        <v>0.24208375893769166</v>
      </c>
      <c r="N27" s="170">
        <f>(N20-B20)/B20</f>
        <v>0.27783452502553635</v>
      </c>
      <c r="O27" s="170">
        <f>(O20-B20)/B20</f>
        <v>0.31664964249233929</v>
      </c>
      <c r="P27" s="170">
        <f>(P20-B20)/B20</f>
        <v>0.37078651685393271</v>
      </c>
      <c r="Q27" s="170">
        <f>(Q20-B20)/B20</f>
        <v>0.41879468845760998</v>
      </c>
      <c r="R27" s="170">
        <f>(R20-B20)/B20</f>
        <v>0.4422880490296221</v>
      </c>
      <c r="S27" s="170">
        <f>(S20-B20)/B20</f>
        <v>0.51889683350357518</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D2731-74ED-4422-877F-3EFEDE1F649B}">
  <sheetPr>
    <tabColor rgb="FF609191"/>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226</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4" spans="1:27" ht="15" x14ac:dyDescent="0.25">
      <c r="A4" s="320" t="s">
        <v>323</v>
      </c>
      <c r="B4" s="320"/>
      <c r="C4" s="320"/>
      <c r="D4" s="320"/>
    </row>
    <row r="5" spans="1:27" ht="15" x14ac:dyDescent="0.25">
      <c r="A5" s="321" t="s">
        <v>144</v>
      </c>
      <c r="B5" s="322"/>
      <c r="C5" s="321" t="s">
        <v>145</v>
      </c>
      <c r="D5" s="321"/>
    </row>
    <row r="6" spans="1:27" x14ac:dyDescent="0.2">
      <c r="A6" s="154" t="s">
        <v>158</v>
      </c>
      <c r="B6" s="155" t="s">
        <v>157</v>
      </c>
      <c r="C6" s="154" t="s">
        <v>158</v>
      </c>
      <c r="D6" s="156" t="s">
        <v>157</v>
      </c>
    </row>
    <row r="7" spans="1:27" x14ac:dyDescent="0.2">
      <c r="A7" s="1" t="s">
        <v>241</v>
      </c>
      <c r="B7" s="157">
        <v>0.16608000000000001</v>
      </c>
      <c r="C7" s="1" t="s">
        <v>241</v>
      </c>
      <c r="D7" s="158">
        <v>0.17022999999999999</v>
      </c>
    </row>
    <row r="8" spans="1:27" x14ac:dyDescent="0.2">
      <c r="A8" s="1" t="s">
        <v>149</v>
      </c>
      <c r="B8" s="157">
        <v>9.7309999999999994E-2</v>
      </c>
      <c r="C8" s="1" t="s">
        <v>149</v>
      </c>
      <c r="D8" s="158">
        <v>0.15160000000000001</v>
      </c>
    </row>
    <row r="9" spans="1:27" x14ac:dyDescent="0.2">
      <c r="A9" s="1" t="s">
        <v>148</v>
      </c>
      <c r="B9" s="157">
        <v>9.2609999999999998E-2</v>
      </c>
      <c r="C9" s="1" t="s">
        <v>243</v>
      </c>
      <c r="D9" s="158">
        <v>0.1263</v>
      </c>
    </row>
    <row r="10" spans="1:27" x14ac:dyDescent="0.2">
      <c r="A10" s="1" t="s">
        <v>151</v>
      </c>
      <c r="B10" s="157">
        <v>8.8499999999999995E-2</v>
      </c>
      <c r="C10" s="1" t="s">
        <v>148</v>
      </c>
      <c r="D10" s="158">
        <v>0.10639</v>
      </c>
    </row>
    <row r="11" spans="1:27" x14ac:dyDescent="0.2">
      <c r="A11" s="1" t="s">
        <v>242</v>
      </c>
      <c r="B11" s="157">
        <v>7.6490000000000002E-2</v>
      </c>
      <c r="C11" s="1" t="s">
        <v>242</v>
      </c>
      <c r="D11" s="158">
        <v>0.10229000000000001</v>
      </c>
    </row>
    <row r="12" spans="1:27" x14ac:dyDescent="0.2">
      <c r="A12" s="1" t="s">
        <v>147</v>
      </c>
      <c r="B12" s="157">
        <v>7.349E-2</v>
      </c>
      <c r="C12" s="1" t="s">
        <v>151</v>
      </c>
      <c r="D12" s="158">
        <v>9.511E-2</v>
      </c>
    </row>
    <row r="13" spans="1:27" x14ac:dyDescent="0.2">
      <c r="A13" s="1" t="s">
        <v>243</v>
      </c>
      <c r="B13" s="157">
        <v>6.0699999999999997E-2</v>
      </c>
      <c r="C13" s="1" t="s">
        <v>192</v>
      </c>
      <c r="D13" s="158">
        <v>8.523E-2</v>
      </c>
    </row>
    <row r="14" spans="1:27" x14ac:dyDescent="0.2">
      <c r="A14" s="1" t="s">
        <v>152</v>
      </c>
      <c r="B14" s="157">
        <v>5.4769999999999999E-2</v>
      </c>
      <c r="C14" s="1" t="s">
        <v>147</v>
      </c>
      <c r="D14" s="158">
        <v>5.67E-2</v>
      </c>
    </row>
    <row r="15" spans="1:27" x14ac:dyDescent="0.2">
      <c r="A15" s="1" t="s">
        <v>297</v>
      </c>
      <c r="B15" s="157">
        <v>5.3159999999999999E-2</v>
      </c>
      <c r="C15" s="1" t="s">
        <v>153</v>
      </c>
      <c r="D15" s="158">
        <v>5.3060000000000003E-2</v>
      </c>
    </row>
    <row r="16" spans="1:27" x14ac:dyDescent="0.2">
      <c r="A16" s="1" t="s">
        <v>192</v>
      </c>
      <c r="B16" s="157">
        <v>5.3150000000000003E-2</v>
      </c>
      <c r="C16" s="1" t="s">
        <v>150</v>
      </c>
      <c r="D16" s="158">
        <v>5.2964450000000003E-2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21D9-C145-4A98-B1F5-5F973BCA4E3B}">
  <sheetPr>
    <tabColor rgb="FF609191"/>
  </sheetPr>
  <dimension ref="A1:AI79"/>
  <sheetViews>
    <sheetView zoomScaleNormal="100" workbookViewId="0">
      <selection activeCell="H5" sqref="H5:H14"/>
    </sheetView>
  </sheetViews>
  <sheetFormatPr defaultColWidth="9.140625" defaultRowHeight="14.25" x14ac:dyDescent="0.2"/>
  <cols>
    <col min="1" max="1" width="10" style="1" bestFit="1" customWidth="1"/>
    <col min="2" max="2" width="13.140625" style="1" bestFit="1" customWidth="1"/>
    <col min="3" max="3" width="19.7109375" style="1" customWidth="1"/>
    <col min="4" max="4" width="17.7109375" style="39"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227</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3" spans="1:27" ht="15" x14ac:dyDescent="0.25">
      <c r="A3" s="193" t="s">
        <v>324</v>
      </c>
      <c r="B3" s="193"/>
      <c r="C3" s="193"/>
      <c r="D3" s="193"/>
      <c r="F3" s="320" t="s">
        <v>325</v>
      </c>
      <c r="G3" s="320"/>
      <c r="H3" s="320"/>
    </row>
    <row r="4" spans="1:27" ht="28.5" x14ac:dyDescent="0.2">
      <c r="A4" s="191" t="s">
        <v>165</v>
      </c>
      <c r="B4" s="191" t="s">
        <v>218</v>
      </c>
      <c r="C4" s="192" t="s">
        <v>164</v>
      </c>
      <c r="D4" s="1"/>
      <c r="F4" s="191" t="s">
        <v>219</v>
      </c>
      <c r="G4" s="192" t="s">
        <v>220</v>
      </c>
      <c r="H4" s="37" t="s">
        <v>221</v>
      </c>
      <c r="O4" s="1"/>
    </row>
    <row r="5" spans="1:27" ht="15" x14ac:dyDescent="0.25">
      <c r="A5" s="160">
        <v>43313</v>
      </c>
      <c r="B5">
        <v>4</v>
      </c>
      <c r="C5" s="218" t="s">
        <v>244</v>
      </c>
      <c r="D5" s="161"/>
      <c r="F5" s="1" t="s">
        <v>341</v>
      </c>
      <c r="G5" s="159">
        <v>19</v>
      </c>
      <c r="H5" s="203" t="s">
        <v>365</v>
      </c>
      <c r="O5" s="1"/>
    </row>
    <row r="6" spans="1:27" ht="15" x14ac:dyDescent="0.25">
      <c r="A6" s="160">
        <v>43344</v>
      </c>
      <c r="B6">
        <v>10</v>
      </c>
      <c r="C6" s="218" t="s">
        <v>244</v>
      </c>
      <c r="D6" s="161"/>
      <c r="F6" s="1" t="s">
        <v>356</v>
      </c>
      <c r="G6" s="159">
        <v>15</v>
      </c>
      <c r="H6" s="203" t="s">
        <v>366</v>
      </c>
      <c r="O6" s="1"/>
    </row>
    <row r="7" spans="1:27" ht="15" x14ac:dyDescent="0.25">
      <c r="A7" s="160">
        <v>43374</v>
      </c>
      <c r="B7">
        <v>3</v>
      </c>
      <c r="C7" s="218" t="s">
        <v>244</v>
      </c>
      <c r="D7" s="161"/>
      <c r="F7" s="1" t="s">
        <v>357</v>
      </c>
      <c r="G7" s="159">
        <v>15</v>
      </c>
      <c r="H7" s="203" t="s">
        <v>367</v>
      </c>
      <c r="O7" s="1"/>
    </row>
    <row r="8" spans="1:27" ht="15" x14ac:dyDescent="0.25">
      <c r="A8" s="160">
        <v>43405</v>
      </c>
      <c r="B8">
        <v>3</v>
      </c>
      <c r="C8" s="218" t="s">
        <v>244</v>
      </c>
      <c r="D8" s="161"/>
      <c r="F8" s="1" t="s">
        <v>358</v>
      </c>
      <c r="G8" s="159">
        <v>12</v>
      </c>
      <c r="H8" s="203" t="s">
        <v>355</v>
      </c>
      <c r="O8" s="1"/>
    </row>
    <row r="9" spans="1:27" ht="15" x14ac:dyDescent="0.25">
      <c r="A9" s="160">
        <v>43435</v>
      </c>
      <c r="B9">
        <v>5</v>
      </c>
      <c r="C9" s="218" t="s">
        <v>244</v>
      </c>
      <c r="D9" s="161"/>
      <c r="F9" s="1" t="s">
        <v>359</v>
      </c>
      <c r="G9" s="159">
        <v>8</v>
      </c>
      <c r="H9" s="203" t="s">
        <v>366</v>
      </c>
      <c r="O9" s="1"/>
    </row>
    <row r="10" spans="1:27" ht="15" x14ac:dyDescent="0.25">
      <c r="A10" s="160">
        <v>43466</v>
      </c>
      <c r="B10">
        <v>1</v>
      </c>
      <c r="C10" s="218" t="s">
        <v>244</v>
      </c>
      <c r="D10" s="161"/>
      <c r="F10" s="1" t="s">
        <v>360</v>
      </c>
      <c r="G10" s="159">
        <v>7</v>
      </c>
      <c r="H10" s="203" t="s">
        <v>300</v>
      </c>
      <c r="O10" s="1"/>
    </row>
    <row r="11" spans="1:27" ht="15" x14ac:dyDescent="0.25">
      <c r="A11" s="160">
        <v>43497</v>
      </c>
      <c r="B11">
        <v>6</v>
      </c>
      <c r="C11" s="218" t="s">
        <v>244</v>
      </c>
      <c r="D11" s="161"/>
      <c r="F11" s="1" t="s">
        <v>361</v>
      </c>
      <c r="G11" s="159">
        <v>5</v>
      </c>
      <c r="H11" s="203" t="s">
        <v>368</v>
      </c>
      <c r="O11" s="1"/>
    </row>
    <row r="12" spans="1:27" ht="15" x14ac:dyDescent="0.25">
      <c r="A12" s="160">
        <v>43525</v>
      </c>
      <c r="B12">
        <v>15</v>
      </c>
      <c r="C12" s="218" t="s">
        <v>244</v>
      </c>
      <c r="D12" s="161"/>
      <c r="F12" s="1" t="s">
        <v>362</v>
      </c>
      <c r="G12" s="159">
        <v>4</v>
      </c>
      <c r="H12" s="203" t="s">
        <v>296</v>
      </c>
      <c r="O12" s="1"/>
    </row>
    <row r="13" spans="1:27" ht="15" x14ac:dyDescent="0.25">
      <c r="A13" s="160">
        <v>43556</v>
      </c>
      <c r="B13">
        <v>1</v>
      </c>
      <c r="C13" s="218" t="s">
        <v>244</v>
      </c>
      <c r="D13" s="161"/>
      <c r="F13" s="1" t="s">
        <v>363</v>
      </c>
      <c r="G13" s="159">
        <v>4</v>
      </c>
      <c r="H13" s="203" t="s">
        <v>366</v>
      </c>
      <c r="O13" s="1"/>
    </row>
    <row r="14" spans="1:27" ht="15" x14ac:dyDescent="0.25">
      <c r="A14" s="160">
        <v>43586</v>
      </c>
      <c r="B14">
        <v>5</v>
      </c>
      <c r="C14" s="218" t="s">
        <v>244</v>
      </c>
      <c r="D14" s="161"/>
      <c r="F14" s="1" t="s">
        <v>364</v>
      </c>
      <c r="G14" s="159">
        <v>4</v>
      </c>
      <c r="H14" s="203" t="s">
        <v>354</v>
      </c>
      <c r="O14" s="1"/>
    </row>
    <row r="15" spans="1:27" ht="15" x14ac:dyDescent="0.25">
      <c r="A15" s="160">
        <v>43617</v>
      </c>
      <c r="B15">
        <v>5</v>
      </c>
      <c r="C15" s="218" t="s">
        <v>244</v>
      </c>
      <c r="D15" s="161"/>
      <c r="O15" s="1"/>
    </row>
    <row r="16" spans="1:27" ht="15" x14ac:dyDescent="0.25">
      <c r="A16" s="160">
        <v>43647</v>
      </c>
      <c r="B16">
        <v>2</v>
      </c>
      <c r="C16" s="218" t="s">
        <v>244</v>
      </c>
      <c r="D16" s="161"/>
      <c r="O16" s="1"/>
    </row>
    <row r="17" spans="1:15" ht="15" x14ac:dyDescent="0.25">
      <c r="A17" s="160">
        <v>43678</v>
      </c>
      <c r="B17">
        <v>5</v>
      </c>
      <c r="C17" s="218" t="s">
        <v>244</v>
      </c>
      <c r="D17" s="161"/>
      <c r="O17" s="1"/>
    </row>
    <row r="18" spans="1:15" ht="15" x14ac:dyDescent="0.25">
      <c r="A18" s="160">
        <v>43709</v>
      </c>
      <c r="B18">
        <v>15</v>
      </c>
      <c r="C18" s="218" t="s">
        <v>244</v>
      </c>
      <c r="D18" s="161"/>
      <c r="I18" s="39"/>
      <c r="O18" s="1"/>
    </row>
    <row r="19" spans="1:15" ht="15" x14ac:dyDescent="0.25">
      <c r="A19" s="160">
        <v>43739</v>
      </c>
      <c r="B19">
        <v>4</v>
      </c>
      <c r="C19" s="218" t="s">
        <v>244</v>
      </c>
      <c r="D19" s="161"/>
      <c r="I19" s="39"/>
      <c r="O19" s="1"/>
    </row>
    <row r="20" spans="1:15" ht="15" x14ac:dyDescent="0.25">
      <c r="A20" s="160">
        <v>43770</v>
      </c>
      <c r="B20">
        <v>2</v>
      </c>
      <c r="C20" s="218" t="s">
        <v>244</v>
      </c>
      <c r="D20" s="161"/>
      <c r="I20" s="39"/>
      <c r="O20" s="1"/>
    </row>
    <row r="21" spans="1:15" ht="15" x14ac:dyDescent="0.25">
      <c r="A21" s="160">
        <v>43800</v>
      </c>
      <c r="B21">
        <v>8</v>
      </c>
      <c r="C21" s="218" t="s">
        <v>244</v>
      </c>
      <c r="D21" s="161"/>
      <c r="I21" s="39"/>
      <c r="O21" s="1"/>
    </row>
    <row r="22" spans="1:15" ht="15" x14ac:dyDescent="0.25">
      <c r="A22" s="160">
        <v>43831</v>
      </c>
      <c r="B22">
        <v>6</v>
      </c>
      <c r="C22" s="218" t="s">
        <v>244</v>
      </c>
      <c r="D22" s="161"/>
      <c r="I22" s="39"/>
      <c r="O22" s="1"/>
    </row>
    <row r="23" spans="1:15" ht="15" x14ac:dyDescent="0.25">
      <c r="A23" s="160">
        <v>43862</v>
      </c>
      <c r="B23">
        <v>8</v>
      </c>
      <c r="C23" s="218" t="s">
        <v>244</v>
      </c>
      <c r="D23" s="161"/>
      <c r="O23" s="1"/>
    </row>
    <row r="24" spans="1:15" ht="15" x14ac:dyDescent="0.25">
      <c r="A24" s="160">
        <v>43891</v>
      </c>
      <c r="B24">
        <v>7</v>
      </c>
      <c r="C24" s="218" t="s">
        <v>244</v>
      </c>
      <c r="D24" s="161"/>
      <c r="O24" s="1"/>
    </row>
    <row r="25" spans="1:15" ht="15" x14ac:dyDescent="0.25">
      <c r="A25" s="160">
        <v>43922</v>
      </c>
      <c r="B25">
        <v>3</v>
      </c>
      <c r="C25" s="218" t="s">
        <v>244</v>
      </c>
      <c r="D25" s="161"/>
      <c r="O25" s="1"/>
    </row>
    <row r="26" spans="1:15" ht="15" x14ac:dyDescent="0.25">
      <c r="A26" s="160">
        <v>43952</v>
      </c>
      <c r="B26">
        <v>5</v>
      </c>
      <c r="C26" s="218" t="s">
        <v>244</v>
      </c>
      <c r="D26" s="161"/>
      <c r="O26" s="1"/>
    </row>
    <row r="27" spans="1:15" ht="15" x14ac:dyDescent="0.25">
      <c r="A27" s="160">
        <v>43983</v>
      </c>
      <c r="B27">
        <v>10</v>
      </c>
      <c r="C27" s="218" t="s">
        <v>244</v>
      </c>
      <c r="D27" s="161"/>
      <c r="O27" s="1"/>
    </row>
    <row r="28" spans="1:15" ht="15" x14ac:dyDescent="0.25">
      <c r="A28" s="160">
        <v>44013</v>
      </c>
      <c r="B28">
        <v>4</v>
      </c>
      <c r="C28" s="218" t="s">
        <v>244</v>
      </c>
      <c r="D28" s="161"/>
      <c r="O28" s="1"/>
    </row>
    <row r="29" spans="1:15" ht="15" x14ac:dyDescent="0.25">
      <c r="A29" s="160">
        <v>44044</v>
      </c>
      <c r="B29">
        <v>5</v>
      </c>
      <c r="C29" s="218" t="s">
        <v>244</v>
      </c>
      <c r="D29" s="161"/>
      <c r="O29" s="1"/>
    </row>
    <row r="30" spans="1:15" ht="15" x14ac:dyDescent="0.25">
      <c r="A30" s="160">
        <v>44075</v>
      </c>
      <c r="B30">
        <v>19</v>
      </c>
      <c r="C30" s="218" t="s">
        <v>244</v>
      </c>
      <c r="D30" s="161"/>
      <c r="O30" s="1"/>
    </row>
    <row r="31" spans="1:15" ht="15" x14ac:dyDescent="0.25">
      <c r="A31" s="160">
        <v>44105</v>
      </c>
      <c r="B31">
        <v>5</v>
      </c>
      <c r="C31" s="218" t="s">
        <v>244</v>
      </c>
      <c r="D31" s="161"/>
      <c r="O31" s="1"/>
    </row>
    <row r="32" spans="1:15" ht="15" x14ac:dyDescent="0.25">
      <c r="A32" s="160">
        <v>44136</v>
      </c>
      <c r="B32">
        <v>5</v>
      </c>
      <c r="C32" s="218" t="s">
        <v>244</v>
      </c>
      <c r="D32" s="161"/>
      <c r="O32" s="1"/>
    </row>
    <row r="33" spans="1:15" ht="15" x14ac:dyDescent="0.25">
      <c r="A33" s="160">
        <v>44166</v>
      </c>
      <c r="B33">
        <v>3</v>
      </c>
      <c r="C33" s="218" t="s">
        <v>244</v>
      </c>
      <c r="D33" s="161"/>
      <c r="O33" s="1"/>
    </row>
    <row r="34" spans="1:15" ht="15" x14ac:dyDescent="0.25">
      <c r="A34" s="160">
        <v>44197</v>
      </c>
      <c r="B34">
        <v>4</v>
      </c>
      <c r="C34" s="218" t="s">
        <v>244</v>
      </c>
      <c r="D34" s="161"/>
      <c r="O34" s="1"/>
    </row>
    <row r="35" spans="1:15" ht="15" x14ac:dyDescent="0.25">
      <c r="A35" s="160">
        <v>44228</v>
      </c>
      <c r="B35">
        <v>8</v>
      </c>
      <c r="C35" s="218" t="s">
        <v>244</v>
      </c>
      <c r="D35" s="161"/>
      <c r="O35" s="1"/>
    </row>
    <row r="36" spans="1:15" ht="15" x14ac:dyDescent="0.25">
      <c r="A36" s="160">
        <v>44256</v>
      </c>
      <c r="B36">
        <v>5</v>
      </c>
      <c r="C36" s="218" t="s">
        <v>244</v>
      </c>
      <c r="D36" s="161"/>
      <c r="O36" s="1"/>
    </row>
    <row r="37" spans="1:15" ht="15" x14ac:dyDescent="0.25">
      <c r="A37" s="160">
        <v>44287</v>
      </c>
      <c r="B37">
        <v>4</v>
      </c>
      <c r="C37" s="218" t="s">
        <v>244</v>
      </c>
      <c r="D37" s="161"/>
      <c r="O37" s="1"/>
    </row>
    <row r="38" spans="1:15" ht="15" x14ac:dyDescent="0.25">
      <c r="A38" s="160">
        <v>44317</v>
      </c>
      <c r="B38">
        <v>6</v>
      </c>
      <c r="C38" s="218" t="s">
        <v>244</v>
      </c>
      <c r="D38" s="161"/>
      <c r="O38" s="1"/>
    </row>
    <row r="39" spans="1:15" ht="15" x14ac:dyDescent="0.25">
      <c r="A39" s="160">
        <v>44348</v>
      </c>
      <c r="B39">
        <v>9</v>
      </c>
      <c r="C39" s="218" t="s">
        <v>244</v>
      </c>
      <c r="D39" s="161"/>
      <c r="O39" s="1"/>
    </row>
    <row r="40" spans="1:15" ht="15" x14ac:dyDescent="0.25">
      <c r="A40" s="160">
        <v>44378</v>
      </c>
      <c r="B40">
        <v>10</v>
      </c>
      <c r="C40" s="218" t="s">
        <v>244</v>
      </c>
      <c r="D40" s="161"/>
      <c r="O40" s="1"/>
    </row>
    <row r="41" spans="1:15" ht="15" x14ac:dyDescent="0.25">
      <c r="A41" s="160">
        <v>44409</v>
      </c>
      <c r="B41">
        <v>16</v>
      </c>
      <c r="C41" s="218" t="s">
        <v>244</v>
      </c>
      <c r="D41" s="161"/>
      <c r="O41" s="1"/>
    </row>
    <row r="42" spans="1:15" ht="15" x14ac:dyDescent="0.25">
      <c r="A42" s="160">
        <v>44440</v>
      </c>
      <c r="B42">
        <v>19</v>
      </c>
      <c r="C42" s="218" t="s">
        <v>244</v>
      </c>
      <c r="D42" s="161"/>
      <c r="O42" s="1"/>
    </row>
    <row r="43" spans="1:15" ht="15" x14ac:dyDescent="0.25">
      <c r="A43" s="160">
        <v>44470</v>
      </c>
      <c r="B43">
        <v>4</v>
      </c>
      <c r="C43" s="218" t="s">
        <v>244</v>
      </c>
      <c r="D43" s="161"/>
      <c r="O43" s="1"/>
    </row>
    <row r="44" spans="1:15" ht="15" x14ac:dyDescent="0.25">
      <c r="A44" s="160">
        <v>44501</v>
      </c>
      <c r="B44">
        <v>12</v>
      </c>
      <c r="C44" s="218" t="s">
        <v>244</v>
      </c>
      <c r="D44" s="161"/>
      <c r="O44" s="1"/>
    </row>
    <row r="45" spans="1:15" ht="15" x14ac:dyDescent="0.25">
      <c r="A45" s="160">
        <v>44531</v>
      </c>
      <c r="B45">
        <v>6</v>
      </c>
      <c r="C45" s="218" t="s">
        <v>244</v>
      </c>
      <c r="D45" s="161"/>
      <c r="O45" s="1"/>
    </row>
    <row r="46" spans="1:15" ht="15" x14ac:dyDescent="0.25">
      <c r="A46" s="160">
        <v>44562</v>
      </c>
      <c r="B46">
        <v>6</v>
      </c>
      <c r="C46" s="218" t="s">
        <v>244</v>
      </c>
      <c r="D46" s="161"/>
      <c r="O46" s="1"/>
    </row>
    <row r="47" spans="1:15" ht="15" x14ac:dyDescent="0.25">
      <c r="A47" s="160">
        <v>44593</v>
      </c>
      <c r="B47">
        <v>11</v>
      </c>
      <c r="C47" s="218" t="s">
        <v>244</v>
      </c>
      <c r="D47" s="161"/>
      <c r="O47" s="1"/>
    </row>
    <row r="48" spans="1:15" ht="15" x14ac:dyDescent="0.25">
      <c r="A48" s="160">
        <v>44621</v>
      </c>
      <c r="B48">
        <v>6</v>
      </c>
      <c r="C48" s="218" t="s">
        <v>244</v>
      </c>
      <c r="D48" s="161"/>
      <c r="O48" s="1"/>
    </row>
    <row r="49" spans="1:15" ht="15" x14ac:dyDescent="0.25">
      <c r="A49" s="160">
        <v>44652</v>
      </c>
      <c r="B49">
        <v>6</v>
      </c>
      <c r="C49" s="218" t="s">
        <v>244</v>
      </c>
      <c r="D49" s="161"/>
      <c r="O49" s="1"/>
    </row>
    <row r="50" spans="1:15" ht="15" x14ac:dyDescent="0.25">
      <c r="A50" s="160">
        <v>44682</v>
      </c>
      <c r="B50">
        <v>8</v>
      </c>
      <c r="C50" s="218" t="s">
        <v>244</v>
      </c>
      <c r="D50" s="161"/>
      <c r="O50" s="1"/>
    </row>
    <row r="51" spans="1:15" ht="15" x14ac:dyDescent="0.25">
      <c r="A51" s="160">
        <v>44713</v>
      </c>
      <c r="B51">
        <v>24</v>
      </c>
      <c r="C51" s="218" t="s">
        <v>244</v>
      </c>
      <c r="D51" s="161"/>
      <c r="O51" s="1"/>
    </row>
    <row r="52" spans="1:15" ht="15" x14ac:dyDescent="0.25">
      <c r="A52" s="160">
        <v>44743</v>
      </c>
      <c r="B52">
        <v>8</v>
      </c>
      <c r="C52" s="218" t="s">
        <v>244</v>
      </c>
      <c r="D52" s="161"/>
      <c r="O52" s="1"/>
    </row>
    <row r="53" spans="1:15" ht="15" x14ac:dyDescent="0.25">
      <c r="A53" s="160">
        <v>44774</v>
      </c>
      <c r="B53">
        <v>14</v>
      </c>
      <c r="C53" s="218" t="s">
        <v>244</v>
      </c>
      <c r="D53" s="161"/>
      <c r="O53" s="1"/>
    </row>
    <row r="54" spans="1:15" ht="15" x14ac:dyDescent="0.25">
      <c r="A54" s="160">
        <v>44805</v>
      </c>
      <c r="B54">
        <v>16</v>
      </c>
      <c r="C54" s="218" t="s">
        <v>244</v>
      </c>
      <c r="D54" s="161"/>
      <c r="O54" s="1"/>
    </row>
    <row r="55" spans="1:15" ht="15" x14ac:dyDescent="0.25">
      <c r="A55" s="160">
        <v>44835</v>
      </c>
      <c r="B55">
        <v>12</v>
      </c>
      <c r="C55" s="218" t="s">
        <v>244</v>
      </c>
      <c r="D55" s="161"/>
      <c r="O55" s="1"/>
    </row>
    <row r="56" spans="1:15" ht="15" x14ac:dyDescent="0.25">
      <c r="A56" s="160">
        <v>44866</v>
      </c>
      <c r="B56">
        <v>14</v>
      </c>
      <c r="C56" s="218" t="s">
        <v>244</v>
      </c>
      <c r="D56" s="161"/>
      <c r="O56" s="1"/>
    </row>
    <row r="57" spans="1:15" ht="15" x14ac:dyDescent="0.25">
      <c r="A57" s="160">
        <v>44896</v>
      </c>
      <c r="B57">
        <v>6</v>
      </c>
      <c r="C57" s="218" t="s">
        <v>244</v>
      </c>
      <c r="D57" s="161"/>
      <c r="O57" s="1"/>
    </row>
    <row r="58" spans="1:15" ht="15" x14ac:dyDescent="0.25">
      <c r="A58" s="160">
        <v>44927</v>
      </c>
      <c r="B58">
        <v>6</v>
      </c>
      <c r="C58" s="218" t="s">
        <v>244</v>
      </c>
      <c r="D58" s="161"/>
      <c r="O58" s="1"/>
    </row>
    <row r="59" spans="1:15" ht="15" x14ac:dyDescent="0.25">
      <c r="A59" s="160">
        <v>44958</v>
      </c>
      <c r="B59">
        <v>8</v>
      </c>
      <c r="C59" s="218" t="s">
        <v>244</v>
      </c>
      <c r="D59" s="161"/>
      <c r="O59" s="1"/>
    </row>
    <row r="60" spans="1:15" ht="15" x14ac:dyDescent="0.25">
      <c r="A60" s="160">
        <v>44986</v>
      </c>
      <c r="B60">
        <v>6</v>
      </c>
      <c r="C60" s="218" t="s">
        <v>244</v>
      </c>
      <c r="D60" s="161"/>
      <c r="O60" s="1"/>
    </row>
    <row r="61" spans="1:15" ht="15" x14ac:dyDescent="0.25">
      <c r="A61" s="160">
        <v>45017</v>
      </c>
      <c r="B61">
        <v>6</v>
      </c>
      <c r="C61" s="218" t="s">
        <v>244</v>
      </c>
      <c r="D61" s="161"/>
      <c r="O61" s="1"/>
    </row>
    <row r="62" spans="1:15" ht="15" x14ac:dyDescent="0.25">
      <c r="A62" s="160">
        <v>45047</v>
      </c>
      <c r="B62">
        <v>3</v>
      </c>
      <c r="C62" s="218" t="s">
        <v>244</v>
      </c>
      <c r="D62" s="161"/>
      <c r="O62" s="1"/>
    </row>
    <row r="63" spans="1:15" ht="15" x14ac:dyDescent="0.25">
      <c r="A63" s="160">
        <v>45078</v>
      </c>
      <c r="B63">
        <v>13</v>
      </c>
      <c r="C63" s="218" t="s">
        <v>244</v>
      </c>
      <c r="D63" s="161"/>
      <c r="O63" s="1"/>
    </row>
    <row r="64" spans="1:15" ht="15" x14ac:dyDescent="0.25">
      <c r="A64" s="160">
        <v>45108</v>
      </c>
      <c r="B64">
        <v>11</v>
      </c>
      <c r="C64" s="218" t="s">
        <v>244</v>
      </c>
      <c r="D64" s="161"/>
      <c r="E64" s="16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54DCF-9079-4992-A76E-DEC277E51A6E}">
  <sheetPr>
    <tabColor rgb="FF609191"/>
  </sheetPr>
  <dimension ref="A1:AG1"/>
  <sheetViews>
    <sheetView zoomScaleNormal="100" workbookViewId="0">
      <selection activeCell="I19" sqref="I19"/>
    </sheetView>
  </sheetViews>
  <sheetFormatPr defaultColWidth="9.140625" defaultRowHeight="14.25" x14ac:dyDescent="0.2"/>
  <cols>
    <col min="1" max="1" width="9.5703125" style="1" bestFit="1" customWidth="1"/>
    <col min="2" max="2" width="20.7109375" style="1" bestFit="1" customWidth="1"/>
    <col min="3" max="3" width="8.42578125" style="1" customWidth="1"/>
    <col min="4" max="4" width="10.85546875" style="1" customWidth="1"/>
    <col min="5" max="5" width="11.855468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62" t="s">
        <v>233</v>
      </c>
      <c r="B1" s="262"/>
      <c r="C1" s="262"/>
      <c r="D1" s="262"/>
      <c r="E1" s="262"/>
      <c r="F1" s="262"/>
      <c r="G1" s="262"/>
      <c r="H1" s="262"/>
      <c r="I1" s="262"/>
      <c r="J1" s="262"/>
      <c r="K1" s="262"/>
      <c r="L1" s="262"/>
      <c r="M1" s="262"/>
      <c r="N1" s="262"/>
      <c r="O1" s="262"/>
      <c r="P1" s="262"/>
      <c r="Q1" s="262"/>
      <c r="R1" s="262"/>
      <c r="S1" s="262"/>
      <c r="T1" s="262"/>
      <c r="U1" s="262"/>
      <c r="V1" s="262"/>
      <c r="W1" s="262"/>
      <c r="X1" s="262"/>
      <c r="Y1" s="262"/>
    </row>
  </sheetData>
  <mergeCells count="1">
    <mergeCell ref="A1:Y1"/>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3226-95F3-4ABE-A449-AC28194E0B6D}">
  <sheetPr>
    <tabColor rgb="FF5E82A3"/>
  </sheetPr>
  <dimension ref="A1:AA50"/>
  <sheetViews>
    <sheetView topLeftCell="I1" zoomScaleNormal="100" workbookViewId="0">
      <selection activeCell="AG20" sqref="AG20"/>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1" style="1" customWidth="1"/>
    <col min="6" max="8" width="8.42578125" style="1" bestFit="1" customWidth="1"/>
    <col min="9" max="9" width="9.5703125" style="1" bestFit="1" customWidth="1"/>
    <col min="10" max="10" width="13.140625" style="1" customWidth="1"/>
    <col min="11" max="11" width="9.28515625" style="1" customWidth="1"/>
    <col min="12" max="12" width="13.28515625" style="1" customWidth="1"/>
    <col min="13" max="13" width="9.42578125" style="1" bestFit="1" customWidth="1"/>
    <col min="14" max="14" width="9.5703125" style="1" customWidth="1"/>
    <col min="15" max="15" width="9.855468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62" t="s">
        <v>178</v>
      </c>
      <c r="B1" s="262"/>
      <c r="C1" s="262"/>
      <c r="D1" s="262"/>
      <c r="E1" s="262"/>
      <c r="F1" s="262"/>
      <c r="G1" s="262"/>
      <c r="H1" s="262"/>
      <c r="I1" s="262"/>
      <c r="J1" s="262"/>
      <c r="K1" s="262"/>
      <c r="L1" s="262"/>
      <c r="M1" s="262"/>
      <c r="N1" s="262"/>
      <c r="O1" s="262"/>
      <c r="P1" s="262"/>
      <c r="Q1" s="262"/>
      <c r="R1" s="262"/>
    </row>
    <row r="2" spans="1:27" ht="15" thickBot="1" x14ac:dyDescent="0.25">
      <c r="B2" s="38"/>
      <c r="C2" s="38"/>
      <c r="P2" s="1"/>
      <c r="Q2" s="40"/>
    </row>
    <row r="3" spans="1:27" ht="12.75" customHeight="1" thickBot="1" x14ac:dyDescent="0.25">
      <c r="A3" s="327" t="s">
        <v>76</v>
      </c>
      <c r="B3" s="330" t="s">
        <v>100</v>
      </c>
      <c r="C3" s="261"/>
      <c r="D3" s="297" t="s">
        <v>77</v>
      </c>
      <c r="E3" s="298"/>
      <c r="F3" s="212" t="s">
        <v>78</v>
      </c>
      <c r="G3" s="211" t="s">
        <v>78</v>
      </c>
      <c r="H3" s="211" t="s">
        <v>78</v>
      </c>
      <c r="I3" s="303" t="s">
        <v>78</v>
      </c>
      <c r="J3" s="303"/>
      <c r="K3" s="303" t="s">
        <v>79</v>
      </c>
      <c r="L3" s="303"/>
      <c r="M3" s="211" t="s">
        <v>80</v>
      </c>
      <c r="N3" s="211" t="s">
        <v>80</v>
      </c>
      <c r="O3" s="213" t="s">
        <v>80</v>
      </c>
      <c r="P3" s="1"/>
      <c r="Q3" s="40"/>
      <c r="V3" s="273" t="s">
        <v>182</v>
      </c>
      <c r="W3" s="273"/>
      <c r="X3" s="273"/>
      <c r="Y3" s="273"/>
      <c r="Z3" s="273"/>
      <c r="AA3" s="273"/>
    </row>
    <row r="4" spans="1:27" ht="14.45" customHeight="1" thickBot="1" x14ac:dyDescent="0.3">
      <c r="A4" s="328"/>
      <c r="B4" s="251" t="s">
        <v>101</v>
      </c>
      <c r="C4" s="323" t="s">
        <v>195</v>
      </c>
      <c r="D4" s="290" t="s">
        <v>101</v>
      </c>
      <c r="E4" s="292" t="s">
        <v>195</v>
      </c>
      <c r="F4" s="310" t="s">
        <v>196</v>
      </c>
      <c r="G4" s="308" t="s">
        <v>197</v>
      </c>
      <c r="H4" s="308" t="s">
        <v>198</v>
      </c>
      <c r="I4" s="304" t="s">
        <v>199</v>
      </c>
      <c r="J4" s="305"/>
      <c r="K4" s="304" t="s">
        <v>200</v>
      </c>
      <c r="L4" s="305"/>
      <c r="M4" s="312" t="s">
        <v>201</v>
      </c>
      <c r="N4" s="312" t="s">
        <v>202</v>
      </c>
      <c r="O4" s="325" t="s">
        <v>203</v>
      </c>
      <c r="P4" s="1"/>
      <c r="Q4" s="40"/>
      <c r="U4" s="1" t="s">
        <v>167</v>
      </c>
      <c r="V4" s="44" t="s">
        <v>170</v>
      </c>
      <c r="W4" s="44" t="s">
        <v>168</v>
      </c>
      <c r="X4" s="44" t="s">
        <v>171</v>
      </c>
      <c r="Y4" s="44" t="s">
        <v>172</v>
      </c>
      <c r="Z4" s="44" t="s">
        <v>173</v>
      </c>
      <c r="AA4" s="44" t="s">
        <v>174</v>
      </c>
    </row>
    <row r="5" spans="1:27" ht="36.75" thickBot="1" x14ac:dyDescent="0.25">
      <c r="A5" s="329"/>
      <c r="B5" s="302"/>
      <c r="C5" s="324"/>
      <c r="D5" s="291"/>
      <c r="E5" s="293"/>
      <c r="F5" s="311"/>
      <c r="G5" s="309"/>
      <c r="H5" s="309"/>
      <c r="I5" s="45" t="s">
        <v>168</v>
      </c>
      <c r="J5" s="45" t="s">
        <v>169</v>
      </c>
      <c r="K5" s="45" t="s">
        <v>171</v>
      </c>
      <c r="L5" s="45" t="s">
        <v>287</v>
      </c>
      <c r="M5" s="313"/>
      <c r="N5" s="313"/>
      <c r="O5" s="326"/>
      <c r="P5" s="1"/>
      <c r="Q5" s="40"/>
      <c r="U5" s="1">
        <v>0</v>
      </c>
      <c r="V5" s="46">
        <f>H6</f>
        <v>13.061385234709819</v>
      </c>
      <c r="W5" s="46">
        <f>I6</f>
        <v>14.367522321428572</v>
      </c>
      <c r="X5" s="46">
        <f>K6</f>
        <v>15.80427455357143</v>
      </c>
      <c r="Y5" s="46">
        <f>M6</f>
        <v>17.384702008928574</v>
      </c>
      <c r="Z5" s="46">
        <f>N6</f>
        <v>19.123172209821433</v>
      </c>
      <c r="AA5" s="46">
        <f>O6</f>
        <v>21.03548943080358</v>
      </c>
    </row>
    <row r="6" spans="1:27" x14ac:dyDescent="0.2">
      <c r="A6" s="111" t="s">
        <v>46</v>
      </c>
      <c r="B6" s="112">
        <f>'1A'!B13</f>
        <v>12.1</v>
      </c>
      <c r="C6" s="113">
        <f>'1A'!C13</f>
        <v>25168</v>
      </c>
      <c r="D6" s="59">
        <f>'1A'!D13</f>
        <v>14.367522321428572</v>
      </c>
      <c r="E6" s="114">
        <f>'1A'!E13</f>
        <v>29884.446428571431</v>
      </c>
      <c r="F6" s="59">
        <f>'1A'!F13</f>
        <v>13.061385234709819</v>
      </c>
      <c r="G6" s="59">
        <f>'1A'!G13</f>
        <v>13.061385234709819</v>
      </c>
      <c r="H6" s="59">
        <f>'1A'!H13</f>
        <v>13.061385234709819</v>
      </c>
      <c r="I6" s="60">
        <f>'1A'!I13</f>
        <v>14.367522321428572</v>
      </c>
      <c r="J6" s="116">
        <f>'1A'!J13</f>
        <v>15.085898437500001</v>
      </c>
      <c r="K6" s="60">
        <f>'1A'!K13</f>
        <v>15.80427455357143</v>
      </c>
      <c r="L6" s="60">
        <f>'1A'!L13</f>
        <v>16.594488281250001</v>
      </c>
      <c r="M6" s="60">
        <f>'1A'!M13</f>
        <v>17.384702008928574</v>
      </c>
      <c r="N6" s="60">
        <f>'1A'!N13</f>
        <v>19.123172209821433</v>
      </c>
      <c r="O6" s="162">
        <f>'1A'!O13</f>
        <v>21.03548943080358</v>
      </c>
      <c r="P6" s="1"/>
      <c r="U6" s="1">
        <v>1</v>
      </c>
      <c r="V6" s="46">
        <f t="shared" ref="V6:V25" si="0">V5*1.025</f>
        <v>13.387919865577564</v>
      </c>
      <c r="W6" s="46">
        <f t="shared" ref="W6:W25" si="1">W5*1.025</f>
        <v>14.726710379464285</v>
      </c>
      <c r="X6" s="46">
        <f t="shared" ref="X6:X25" si="2">X5*1.025</f>
        <v>16.199381417410713</v>
      </c>
      <c r="Y6" s="46">
        <f t="shared" ref="Y6:Y25" si="3">Y5*1.025</f>
        <v>17.819319559151786</v>
      </c>
      <c r="Z6" s="46">
        <f t="shared" ref="Z6:Z25" si="4">Z5*1.025</f>
        <v>19.601251515066966</v>
      </c>
      <c r="AA6" s="46">
        <f t="shared" ref="AA6:AA25" si="5">AA5*1.025</f>
        <v>21.561376666573668</v>
      </c>
    </row>
    <row r="7" spans="1:27" x14ac:dyDescent="0.2">
      <c r="A7" s="286" t="s">
        <v>102</v>
      </c>
      <c r="B7" s="287"/>
      <c r="C7" s="287"/>
      <c r="D7" s="287"/>
      <c r="E7" s="287"/>
      <c r="F7" s="287"/>
      <c r="G7" s="287"/>
      <c r="H7" s="288"/>
      <c r="I7" s="55">
        <f>I6-H6</f>
        <v>1.3061370867187527</v>
      </c>
      <c r="J7" s="55">
        <f t="shared" ref="J7:O7" si="6">J6-I6</f>
        <v>0.71837611607142904</v>
      </c>
      <c r="K7" s="55">
        <f t="shared" si="6"/>
        <v>0.71837611607142904</v>
      </c>
      <c r="L7" s="55">
        <f>L6-K6</f>
        <v>0.79021372767857123</v>
      </c>
      <c r="M7" s="55">
        <f t="shared" si="6"/>
        <v>0.79021372767857301</v>
      </c>
      <c r="N7" s="55">
        <f t="shared" si="6"/>
        <v>1.7384702008928592</v>
      </c>
      <c r="O7" s="55">
        <f t="shared" si="6"/>
        <v>1.9123172209821462</v>
      </c>
      <c r="P7" s="1"/>
      <c r="U7" s="1">
        <v>2</v>
      </c>
      <c r="V7" s="46">
        <f t="shared" si="0"/>
        <v>13.722617862217001</v>
      </c>
      <c r="W7" s="46">
        <f t="shared" si="1"/>
        <v>15.094878138950891</v>
      </c>
      <c r="X7" s="46">
        <f t="shared" si="2"/>
        <v>16.604365952845978</v>
      </c>
      <c r="Y7" s="46">
        <f t="shared" si="3"/>
        <v>18.264802548130579</v>
      </c>
      <c r="Z7" s="46">
        <f t="shared" si="4"/>
        <v>20.091282802943638</v>
      </c>
      <c r="AA7" s="46">
        <f t="shared" si="5"/>
        <v>22.100411083238008</v>
      </c>
    </row>
    <row r="8" spans="1:27" x14ac:dyDescent="0.2">
      <c r="A8" s="56" t="s">
        <v>51</v>
      </c>
      <c r="B8" s="59">
        <f>'1A'!B21</f>
        <v>12.1</v>
      </c>
      <c r="C8" s="114">
        <f>'1A'!C21</f>
        <v>25168</v>
      </c>
      <c r="D8" s="59">
        <f>'1A'!D21</f>
        <v>13.061383928571427</v>
      </c>
      <c r="E8" s="114">
        <f>'1A'!E21</f>
        <v>27167.678571428569</v>
      </c>
      <c r="F8" s="59">
        <f>'1A'!F21</f>
        <v>11.873986577008926</v>
      </c>
      <c r="G8" s="60">
        <f>'1A'!G21</f>
        <v>11.873986577008926</v>
      </c>
      <c r="H8" s="60">
        <f>'1A'!H21</f>
        <v>11.873986577008926</v>
      </c>
      <c r="I8" s="61">
        <f>'1A'!I21</f>
        <v>13.061383928571427</v>
      </c>
      <c r="J8" s="61">
        <f>'1A'!J21</f>
        <v>13.714453124999999</v>
      </c>
      <c r="K8" s="61">
        <f>'1A'!K21</f>
        <v>14.36752232142857</v>
      </c>
      <c r="L8" s="61">
        <f>'1A'!L21</f>
        <v>15.085898437499999</v>
      </c>
      <c r="M8" s="61">
        <f>'1A'!M21</f>
        <v>15.804274553571428</v>
      </c>
      <c r="N8" s="61">
        <f>'1A'!N21</f>
        <v>17.384702008928571</v>
      </c>
      <c r="O8" s="62">
        <f>'1A'!O21</f>
        <v>19.12317220982143</v>
      </c>
      <c r="P8" s="1"/>
      <c r="U8" s="1">
        <v>3</v>
      </c>
      <c r="V8" s="46">
        <f t="shared" si="0"/>
        <v>14.065683308772424</v>
      </c>
      <c r="W8" s="46">
        <f t="shared" si="1"/>
        <v>15.472250092424662</v>
      </c>
      <c r="X8" s="46">
        <f t="shared" si="2"/>
        <v>17.019475101667126</v>
      </c>
      <c r="Y8" s="46">
        <f t="shared" si="3"/>
        <v>18.721422611833841</v>
      </c>
      <c r="Z8" s="46">
        <f t="shared" si="4"/>
        <v>20.593564873017229</v>
      </c>
      <c r="AA8" s="46">
        <f t="shared" si="5"/>
        <v>22.652921360318956</v>
      </c>
    </row>
    <row r="9" spans="1:27" x14ac:dyDescent="0.2">
      <c r="A9" s="286" t="s">
        <v>102</v>
      </c>
      <c r="B9" s="287"/>
      <c r="C9" s="287"/>
      <c r="D9" s="287"/>
      <c r="E9" s="287"/>
      <c r="F9" s="287"/>
      <c r="G9" s="287"/>
      <c r="H9" s="288"/>
      <c r="I9" s="55">
        <f>I8-H8</f>
        <v>1.1873973515625007</v>
      </c>
      <c r="J9" s="55">
        <f t="shared" ref="J9:O9" si="7">J8-I8</f>
        <v>0.65306919642857153</v>
      </c>
      <c r="K9" s="55">
        <f t="shared" si="7"/>
        <v>0.65306919642857153</v>
      </c>
      <c r="L9" s="55">
        <f t="shared" si="7"/>
        <v>0.71837611607142904</v>
      </c>
      <c r="M9" s="55">
        <f t="shared" si="7"/>
        <v>0.71837611607142904</v>
      </c>
      <c r="N9" s="55">
        <f t="shared" si="7"/>
        <v>1.5804274553571425</v>
      </c>
      <c r="O9" s="55">
        <f t="shared" si="7"/>
        <v>1.7384702008928592</v>
      </c>
      <c r="P9" s="1"/>
      <c r="U9" s="1">
        <v>4</v>
      </c>
      <c r="V9" s="46">
        <f t="shared" si="0"/>
        <v>14.417325391491733</v>
      </c>
      <c r="W9" s="46">
        <f t="shared" si="1"/>
        <v>15.859056344735277</v>
      </c>
      <c r="X9" s="46">
        <f t="shared" si="2"/>
        <v>17.444961979208802</v>
      </c>
      <c r="Y9" s="46">
        <f t="shared" si="3"/>
        <v>19.189458177129687</v>
      </c>
      <c r="Z9" s="46">
        <f t="shared" si="4"/>
        <v>21.108403994842657</v>
      </c>
      <c r="AA9" s="46">
        <f t="shared" si="5"/>
        <v>23.219244394326928</v>
      </c>
    </row>
    <row r="10" spans="1:27" x14ac:dyDescent="0.2">
      <c r="P10" s="1"/>
      <c r="Q10" s="40"/>
      <c r="U10" s="1">
        <v>5</v>
      </c>
      <c r="V10" s="46">
        <f t="shared" si="0"/>
        <v>14.777758526279026</v>
      </c>
      <c r="W10" s="46">
        <f t="shared" si="1"/>
        <v>16.255532753353659</v>
      </c>
      <c r="X10" s="46">
        <f t="shared" si="2"/>
        <v>17.881086028689019</v>
      </c>
      <c r="Y10" s="46">
        <f t="shared" si="3"/>
        <v>19.669194631557929</v>
      </c>
      <c r="Z10" s="46">
        <f t="shared" si="4"/>
        <v>21.636114094713722</v>
      </c>
      <c r="AA10" s="46">
        <f t="shared" si="5"/>
        <v>23.799725504185098</v>
      </c>
    </row>
    <row r="11" spans="1:27" x14ac:dyDescent="0.2">
      <c r="U11" s="1">
        <v>6</v>
      </c>
      <c r="V11" s="46">
        <f t="shared" si="0"/>
        <v>15.147202489436001</v>
      </c>
      <c r="W11" s="46">
        <f t="shared" si="1"/>
        <v>16.6619210721875</v>
      </c>
      <c r="X11" s="46">
        <f t="shared" si="2"/>
        <v>18.328113179406245</v>
      </c>
      <c r="Y11" s="46">
        <f t="shared" si="3"/>
        <v>20.160924497346876</v>
      </c>
      <c r="Z11" s="46">
        <f t="shared" si="4"/>
        <v>22.177016947081562</v>
      </c>
      <c r="AA11" s="46">
        <f t="shared" si="5"/>
        <v>24.394718641789723</v>
      </c>
    </row>
    <row r="12" spans="1:27" x14ac:dyDescent="0.2">
      <c r="U12" s="1">
        <v>7</v>
      </c>
      <c r="V12" s="46">
        <f t="shared" si="0"/>
        <v>15.5258825516719</v>
      </c>
      <c r="W12" s="46">
        <f t="shared" si="1"/>
        <v>17.078469098992187</v>
      </c>
      <c r="X12" s="46">
        <f t="shared" si="2"/>
        <v>18.786316008891401</v>
      </c>
      <c r="Y12" s="46">
        <f t="shared" si="3"/>
        <v>20.664947609780548</v>
      </c>
      <c r="Z12" s="46">
        <f t="shared" si="4"/>
        <v>22.7314423707586</v>
      </c>
      <c r="AA12" s="46">
        <f t="shared" si="5"/>
        <v>25.004586607834465</v>
      </c>
    </row>
    <row r="13" spans="1:27" x14ac:dyDescent="0.2">
      <c r="U13" s="1">
        <v>8</v>
      </c>
      <c r="V13" s="46">
        <f t="shared" si="0"/>
        <v>15.914029615463697</v>
      </c>
      <c r="W13" s="46">
        <f t="shared" si="1"/>
        <v>17.505430826466991</v>
      </c>
      <c r="X13" s="46">
        <f t="shared" si="2"/>
        <v>19.255973909113685</v>
      </c>
      <c r="Y13" s="46">
        <f t="shared" si="3"/>
        <v>21.181571300025059</v>
      </c>
      <c r="Z13" s="46">
        <f t="shared" si="4"/>
        <v>23.299728430027564</v>
      </c>
      <c r="AA13" s="46">
        <f t="shared" si="5"/>
        <v>25.629701273030324</v>
      </c>
    </row>
    <row r="14" spans="1:27" ht="16.5" thickBot="1" x14ac:dyDescent="0.3">
      <c r="A14" s="28" t="s">
        <v>180</v>
      </c>
      <c r="B14" s="28"/>
      <c r="C14" s="28"/>
      <c r="D14" s="28"/>
      <c r="E14" s="28"/>
      <c r="F14" s="28"/>
      <c r="G14" s="28"/>
      <c r="H14" s="28"/>
      <c r="I14" s="28"/>
      <c r="J14" s="28"/>
      <c r="K14" s="28"/>
      <c r="L14" s="28"/>
      <c r="M14" s="28"/>
      <c r="N14" s="28"/>
      <c r="O14" s="28"/>
      <c r="P14" s="28"/>
      <c r="Q14" s="28"/>
      <c r="R14" s="28"/>
      <c r="S14" s="28"/>
      <c r="T14" s="28"/>
      <c r="U14" s="1">
        <v>9</v>
      </c>
      <c r="V14" s="46">
        <f t="shared" si="0"/>
        <v>16.311880355850288</v>
      </c>
      <c r="W14" s="46">
        <f t="shared" si="1"/>
        <v>17.943066597128663</v>
      </c>
      <c r="X14" s="46">
        <f t="shared" si="2"/>
        <v>19.737373256841526</v>
      </c>
      <c r="Y14" s="46">
        <f t="shared" si="3"/>
        <v>21.711110582525684</v>
      </c>
      <c r="Z14" s="46">
        <f t="shared" si="4"/>
        <v>23.882221640778251</v>
      </c>
      <c r="AA14" s="46">
        <f t="shared" si="5"/>
        <v>26.270443804856079</v>
      </c>
    </row>
    <row r="15" spans="1:27" ht="15.75" thickBot="1" x14ac:dyDescent="0.3">
      <c r="A15" s="274" t="s">
        <v>104</v>
      </c>
      <c r="B15" s="277" t="s">
        <v>78</v>
      </c>
      <c r="C15" s="278"/>
      <c r="D15" s="278"/>
      <c r="E15" s="278" t="s">
        <v>78</v>
      </c>
      <c r="F15" s="278"/>
      <c r="G15" s="278"/>
      <c r="H15" s="278" t="s">
        <v>79</v>
      </c>
      <c r="I15" s="278"/>
      <c r="J15" s="278"/>
      <c r="K15" s="278" t="s">
        <v>80</v>
      </c>
      <c r="L15" s="278"/>
      <c r="M15" s="278"/>
      <c r="N15" s="278" t="s">
        <v>80</v>
      </c>
      <c r="O15" s="278"/>
      <c r="P15" s="279"/>
      <c r="Q15" s="278" t="s">
        <v>80</v>
      </c>
      <c r="R15" s="278"/>
      <c r="S15" s="279"/>
      <c r="T15" s="63"/>
      <c r="U15" s="1">
        <v>10</v>
      </c>
      <c r="V15" s="46">
        <f t="shared" si="0"/>
        <v>16.719677364746545</v>
      </c>
      <c r="W15" s="46">
        <f t="shared" si="1"/>
        <v>18.391643262056878</v>
      </c>
      <c r="X15" s="46">
        <f t="shared" si="2"/>
        <v>20.230807588262561</v>
      </c>
      <c r="Y15" s="46">
        <f t="shared" si="3"/>
        <v>22.253888347088825</v>
      </c>
      <c r="Z15" s="46">
        <f t="shared" si="4"/>
        <v>24.479277181797706</v>
      </c>
      <c r="AA15" s="46">
        <f t="shared" si="5"/>
        <v>26.927204899977479</v>
      </c>
    </row>
    <row r="16" spans="1:27" ht="15" x14ac:dyDescent="0.2">
      <c r="A16" s="275"/>
      <c r="B16" s="280" t="s">
        <v>204</v>
      </c>
      <c r="C16" s="281"/>
      <c r="D16" s="281"/>
      <c r="E16" s="294" t="s">
        <v>199</v>
      </c>
      <c r="F16" s="295"/>
      <c r="G16" s="296"/>
      <c r="H16" s="294" t="s">
        <v>200</v>
      </c>
      <c r="I16" s="295"/>
      <c r="J16" s="296"/>
      <c r="K16" s="283" t="s">
        <v>205</v>
      </c>
      <c r="L16" s="284"/>
      <c r="M16" s="285"/>
      <c r="N16" s="283" t="s">
        <v>202</v>
      </c>
      <c r="O16" s="284"/>
      <c r="P16" s="285"/>
      <c r="Q16" s="283" t="s">
        <v>206</v>
      </c>
      <c r="R16" s="284"/>
      <c r="S16" s="285"/>
      <c r="T16" s="64"/>
      <c r="U16" s="1">
        <v>11</v>
      </c>
      <c r="V16" s="46">
        <f t="shared" si="0"/>
        <v>17.137669298865205</v>
      </c>
      <c r="W16" s="46">
        <f t="shared" si="1"/>
        <v>18.851434343608297</v>
      </c>
      <c r="X16" s="46">
        <f t="shared" si="2"/>
        <v>20.736577777969124</v>
      </c>
      <c r="Y16" s="46">
        <f t="shared" si="3"/>
        <v>22.810235555766045</v>
      </c>
      <c r="Z16" s="46">
        <f t="shared" si="4"/>
        <v>25.091259111342644</v>
      </c>
      <c r="AA16" s="46">
        <f t="shared" si="5"/>
        <v>27.600385022476914</v>
      </c>
    </row>
    <row r="17" spans="1:27" ht="15" thickBot="1" x14ac:dyDescent="0.25">
      <c r="A17" s="276"/>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17.566111031336835</v>
      </c>
      <c r="W17" s="46">
        <f t="shared" si="1"/>
        <v>19.322720202198504</v>
      </c>
      <c r="X17" s="46">
        <f t="shared" si="2"/>
        <v>21.254992222418352</v>
      </c>
      <c r="Y17" s="46">
        <f t="shared" si="3"/>
        <v>23.380491444660194</v>
      </c>
      <c r="Z17" s="46">
        <f t="shared" si="4"/>
        <v>25.71854058912621</v>
      </c>
      <c r="AA17" s="46">
        <f t="shared" si="5"/>
        <v>28.290394648038834</v>
      </c>
    </row>
    <row r="18" spans="1:27" x14ac:dyDescent="0.2">
      <c r="A18" s="72" t="s">
        <v>3</v>
      </c>
      <c r="B18" s="73">
        <f>H6</f>
        <v>13.061385234709819</v>
      </c>
      <c r="C18" s="73">
        <f>MEDIAN(B18,D18)</f>
        <v>13.563534271741123</v>
      </c>
      <c r="D18" s="73">
        <f>B18*((1.025)^3)</f>
        <v>14.065683308772428</v>
      </c>
      <c r="E18" s="74">
        <f>I6</f>
        <v>14.367522321428572</v>
      </c>
      <c r="F18" s="73">
        <f>MEDIAN(E18,G18)</f>
        <v>14.919886206926618</v>
      </c>
      <c r="G18" s="75">
        <f>E18*((1.025)^3)</f>
        <v>15.472250092424664</v>
      </c>
      <c r="H18" s="73">
        <f>K6</f>
        <v>15.80427455357143</v>
      </c>
      <c r="I18" s="73">
        <f>MEDIAN(H18,J18)</f>
        <v>16.411874827619279</v>
      </c>
      <c r="J18" s="75">
        <f>H18*((1.025)^3)</f>
        <v>17.01947510166713</v>
      </c>
      <c r="K18" s="74">
        <f>M6</f>
        <v>17.384702008928574</v>
      </c>
      <c r="L18" s="73">
        <f>MEDIAN(K18,M18)</f>
        <v>18.053062310381208</v>
      </c>
      <c r="M18" s="75">
        <f>K18*((1.025)^3)</f>
        <v>18.721422611833844</v>
      </c>
      <c r="N18" s="74">
        <f>N6</f>
        <v>19.123172209821433</v>
      </c>
      <c r="O18" s="73">
        <f>MEDIAN(N18,P18)</f>
        <v>19.858368541419331</v>
      </c>
      <c r="P18" s="75">
        <f>N18*((1.025)^3)</f>
        <v>20.593564873017232</v>
      </c>
      <c r="Q18" s="74">
        <f>O6</f>
        <v>21.03548943080358</v>
      </c>
      <c r="R18" s="73">
        <f>MEDIAN(Q18,S18)</f>
        <v>21.844205395561268</v>
      </c>
      <c r="S18" s="75">
        <f>Q18*((1.025)^3)</f>
        <v>22.65292136031896</v>
      </c>
      <c r="T18" s="73"/>
      <c r="U18" s="1">
        <v>13</v>
      </c>
      <c r="V18" s="46">
        <f t="shared" si="0"/>
        <v>18.005263807120254</v>
      </c>
      <c r="W18" s="46">
        <f t="shared" si="1"/>
        <v>19.805788207253464</v>
      </c>
      <c r="X18" s="46">
        <f t="shared" si="2"/>
        <v>21.786367027978809</v>
      </c>
      <c r="Y18" s="46">
        <f t="shared" si="3"/>
        <v>23.965003730776697</v>
      </c>
      <c r="Z18" s="46">
        <f t="shared" si="4"/>
        <v>26.361504103854362</v>
      </c>
      <c r="AA18" s="46">
        <f t="shared" si="5"/>
        <v>28.997654514239802</v>
      </c>
    </row>
    <row r="19" spans="1:27" x14ac:dyDescent="0.2">
      <c r="A19" s="76" t="s">
        <v>4</v>
      </c>
      <c r="B19" s="73">
        <f>B18*((1.025)^4)</f>
        <v>14.417325391491737</v>
      </c>
      <c r="C19" s="73">
        <f t="shared" ref="C19:C23" si="8">MEDIAN(B19,D19)</f>
        <v>14.782263940463871</v>
      </c>
      <c r="D19" s="73">
        <f>B18*((1.025)^6)</f>
        <v>15.147202489436003</v>
      </c>
      <c r="E19" s="74">
        <f>E18*((1.025)^4)</f>
        <v>15.859056344735279</v>
      </c>
      <c r="F19" s="73">
        <f t="shared" ref="F19:F23" si="9">MEDIAN(E19,G19)</f>
        <v>16.260488708461388</v>
      </c>
      <c r="G19" s="75">
        <f>E18*((1.025)^6)</f>
        <v>16.6619210721875</v>
      </c>
      <c r="H19" s="73">
        <f>H18*((1.025)^4)</f>
        <v>17.444961979208809</v>
      </c>
      <c r="I19" s="73">
        <f t="shared" ref="I19:I23" si="10">MEDIAN(H19,J19)</f>
        <v>17.886537579307529</v>
      </c>
      <c r="J19" s="75">
        <f>H18*((1.025)^6)</f>
        <v>18.328113179406252</v>
      </c>
      <c r="K19" s="74">
        <f>K18*((1.025)^4)</f>
        <v>19.189458177129691</v>
      </c>
      <c r="L19" s="73">
        <f t="shared" ref="L19:L23" si="11">MEDIAN(K19,M19)</f>
        <v>19.675191337238282</v>
      </c>
      <c r="M19" s="75">
        <f>K18*((1.025)^6)</f>
        <v>20.160924497346876</v>
      </c>
      <c r="N19" s="74">
        <f>N18*((1.025)^4)</f>
        <v>21.108403994842661</v>
      </c>
      <c r="O19" s="73">
        <f t="shared" ref="O19:O23" si="12">MEDIAN(N19,P19)</f>
        <v>21.642710470962115</v>
      </c>
      <c r="P19" s="75">
        <f>N18*((1.025)^6)</f>
        <v>22.177016947081565</v>
      </c>
      <c r="Q19" s="74">
        <f>Q18*((1.025)^4)</f>
        <v>23.219244394326932</v>
      </c>
      <c r="R19" s="73">
        <f t="shared" ref="R19:R23" si="13">MEDIAN(Q19,S19)</f>
        <v>23.806981518058329</v>
      </c>
      <c r="S19" s="75">
        <f>Q18*((1.025)^6)</f>
        <v>24.394718641789726</v>
      </c>
      <c r="T19" s="73"/>
      <c r="U19" s="1">
        <v>14</v>
      </c>
      <c r="V19" s="46">
        <f t="shared" si="0"/>
        <v>18.455395402298258</v>
      </c>
      <c r="W19" s="46">
        <f t="shared" si="1"/>
        <v>20.300932912434799</v>
      </c>
      <c r="X19" s="46">
        <f t="shared" si="2"/>
        <v>22.331026203678277</v>
      </c>
      <c r="Y19" s="46">
        <f t="shared" si="3"/>
        <v>24.564128824046112</v>
      </c>
      <c r="Z19" s="46">
        <f t="shared" si="4"/>
        <v>27.020541706450718</v>
      </c>
      <c r="AA19" s="46">
        <f t="shared" si="5"/>
        <v>29.722595877095795</v>
      </c>
    </row>
    <row r="20" spans="1:27" x14ac:dyDescent="0.2">
      <c r="A20" s="76" t="s">
        <v>5</v>
      </c>
      <c r="B20" s="73">
        <f>B18*((1.025)^7)</f>
        <v>15.525882551671904</v>
      </c>
      <c r="C20" s="73">
        <f t="shared" si="8"/>
        <v>15.918881453761095</v>
      </c>
      <c r="D20" s="73">
        <f>B18*((1.025)^9)</f>
        <v>16.311880355850288</v>
      </c>
      <c r="E20" s="74">
        <f>E18*((1.025)^7)</f>
        <v>17.078469098992187</v>
      </c>
      <c r="F20" s="73">
        <f t="shared" si="9"/>
        <v>17.510767848060425</v>
      </c>
      <c r="G20" s="75">
        <f>E18*((1.025)^9)</f>
        <v>17.943066597128663</v>
      </c>
      <c r="H20" s="73">
        <f>H18*((1.025)^7)</f>
        <v>18.786316008891408</v>
      </c>
      <c r="I20" s="73">
        <f t="shared" si="10"/>
        <v>19.26184463286647</v>
      </c>
      <c r="J20" s="75">
        <f>H18*((1.025)^9)</f>
        <v>19.737373256841529</v>
      </c>
      <c r="K20" s="74">
        <f>K18*((1.025)^7)</f>
        <v>20.664947609780551</v>
      </c>
      <c r="L20" s="73">
        <f t="shared" si="11"/>
        <v>21.188029096153116</v>
      </c>
      <c r="M20" s="75">
        <f>K18*((1.025)^9)</f>
        <v>21.711110582525684</v>
      </c>
      <c r="N20" s="74">
        <f>N18*((1.025)^7)</f>
        <v>22.731442370758607</v>
      </c>
      <c r="O20" s="73">
        <f t="shared" si="12"/>
        <v>23.306832005768431</v>
      </c>
      <c r="P20" s="75">
        <f>N18*((1.025)^9)</f>
        <v>23.882221640778255</v>
      </c>
      <c r="Q20" s="74">
        <f>Q18*((1.025)^7)</f>
        <v>25.004586607834472</v>
      </c>
      <c r="R20" s="73">
        <f t="shared" si="13"/>
        <v>25.637515206345277</v>
      </c>
      <c r="S20" s="75">
        <f>Q18*((1.025)^9)</f>
        <v>26.270443804856086</v>
      </c>
      <c r="T20" s="73"/>
      <c r="U20" s="1">
        <v>15</v>
      </c>
      <c r="V20" s="46">
        <f t="shared" si="0"/>
        <v>18.916780287355714</v>
      </c>
      <c r="W20" s="46">
        <f t="shared" si="1"/>
        <v>20.808456235245668</v>
      </c>
      <c r="X20" s="46">
        <f t="shared" si="2"/>
        <v>22.889301858770231</v>
      </c>
      <c r="Y20" s="46">
        <f t="shared" si="3"/>
        <v>25.178232044647263</v>
      </c>
      <c r="Z20" s="46">
        <f t="shared" si="4"/>
        <v>27.696055249111982</v>
      </c>
      <c r="AA20" s="46">
        <f t="shared" si="5"/>
        <v>30.465660774023188</v>
      </c>
    </row>
    <row r="21" spans="1:27" x14ac:dyDescent="0.2">
      <c r="A21" s="76" t="s">
        <v>6</v>
      </c>
      <c r="B21" s="73">
        <f>B18*((1.025)^10)</f>
        <v>16.719677364746548</v>
      </c>
      <c r="C21" s="73">
        <f t="shared" si="8"/>
        <v>17.142894198041695</v>
      </c>
      <c r="D21" s="73">
        <f>B18*((1.025)^12)</f>
        <v>17.566111031336838</v>
      </c>
      <c r="E21" s="74">
        <f>E18*((1.025)^10)</f>
        <v>18.391643262056881</v>
      </c>
      <c r="F21" s="73">
        <f t="shared" si="9"/>
        <v>18.857181732127692</v>
      </c>
      <c r="G21" s="75">
        <f>E18*((1.025)^12)</f>
        <v>19.322720202198507</v>
      </c>
      <c r="H21" s="73">
        <f>H18*((1.025)^10)</f>
        <v>20.230807588262568</v>
      </c>
      <c r="I21" s="73">
        <f t="shared" si="10"/>
        <v>20.742899905340465</v>
      </c>
      <c r="J21" s="75">
        <f>H18*((1.025)^12)</f>
        <v>21.254992222418359</v>
      </c>
      <c r="K21" s="74">
        <f>K18*((1.025)^10)</f>
        <v>22.253888347088829</v>
      </c>
      <c r="L21" s="73">
        <f t="shared" si="11"/>
        <v>22.817189895874513</v>
      </c>
      <c r="M21" s="75">
        <f>K18*((1.025)^12)</f>
        <v>23.380491444660198</v>
      </c>
      <c r="N21" s="74">
        <f>N18*((1.025)^10)</f>
        <v>24.479277181797713</v>
      </c>
      <c r="O21" s="73">
        <f t="shared" si="12"/>
        <v>25.098908885461967</v>
      </c>
      <c r="P21" s="75">
        <f>N18*((1.025)^12)</f>
        <v>25.718540589126217</v>
      </c>
      <c r="Q21" s="74">
        <f>Q18*((1.025)^10)</f>
        <v>26.927204899977486</v>
      </c>
      <c r="R21" s="73">
        <f t="shared" si="13"/>
        <v>27.608799774008165</v>
      </c>
      <c r="S21" s="75">
        <f>Q18*((1.025)^12)</f>
        <v>28.290394648038845</v>
      </c>
      <c r="T21" s="73"/>
      <c r="U21" s="1">
        <v>16</v>
      </c>
      <c r="V21" s="46">
        <f t="shared" si="0"/>
        <v>19.389699794539606</v>
      </c>
      <c r="W21" s="46">
        <f t="shared" si="1"/>
        <v>21.328667641126806</v>
      </c>
      <c r="X21" s="46">
        <f t="shared" si="2"/>
        <v>23.461534405239487</v>
      </c>
      <c r="Y21" s="46">
        <f t="shared" si="3"/>
        <v>25.807687845763443</v>
      </c>
      <c r="Z21" s="46">
        <f t="shared" si="4"/>
        <v>28.388456630339778</v>
      </c>
      <c r="AA21" s="46">
        <f t="shared" si="5"/>
        <v>31.227302293373764</v>
      </c>
    </row>
    <row r="22" spans="1:27" x14ac:dyDescent="0.2">
      <c r="A22" s="76" t="s">
        <v>107</v>
      </c>
      <c r="B22" s="73">
        <f>B18*((1.025)^13)</f>
        <v>18.005263807120258</v>
      </c>
      <c r="C22" s="73">
        <f t="shared" si="8"/>
        <v>18.461022047237989</v>
      </c>
      <c r="D22" s="73">
        <f>B18*((1.025)^15)</f>
        <v>18.916780287355724</v>
      </c>
      <c r="E22" s="74">
        <f>E18*((1.025)^13)</f>
        <v>19.805788207253467</v>
      </c>
      <c r="F22" s="73">
        <f t="shared" si="9"/>
        <v>20.307122221249571</v>
      </c>
      <c r="G22" s="75">
        <f>E18*((1.025)^15)</f>
        <v>20.808456235245679</v>
      </c>
      <c r="H22" s="73">
        <f>H18*((1.025)^13)</f>
        <v>21.786367027978816</v>
      </c>
      <c r="I22" s="73">
        <f t="shared" si="10"/>
        <v>22.337834443374533</v>
      </c>
      <c r="J22" s="75">
        <f>H18*((1.025)^15)</f>
        <v>22.889301858770246</v>
      </c>
      <c r="K22" s="74">
        <f>K18*((1.025)^13)</f>
        <v>23.965003730776701</v>
      </c>
      <c r="L22" s="73">
        <f t="shared" si="11"/>
        <v>24.571617887711987</v>
      </c>
      <c r="M22" s="75">
        <f>K18*((1.025)^15)</f>
        <v>25.178232044647274</v>
      </c>
      <c r="N22" s="74">
        <f>N18*((1.025)^13)</f>
        <v>26.361504103854372</v>
      </c>
      <c r="O22" s="73">
        <f t="shared" si="12"/>
        <v>27.02877967648319</v>
      </c>
      <c r="P22" s="75">
        <f>N18*((1.025)^15)</f>
        <v>27.696055249112003</v>
      </c>
      <c r="Q22" s="74">
        <f>Q18*((1.025)^13)</f>
        <v>28.997654514239816</v>
      </c>
      <c r="R22" s="73">
        <f t="shared" si="13"/>
        <v>29.731657644131509</v>
      </c>
      <c r="S22" s="75">
        <f>Q18*((1.025)^15)</f>
        <v>30.465660774023206</v>
      </c>
      <c r="T22" s="73"/>
      <c r="U22" s="1">
        <v>17</v>
      </c>
      <c r="V22" s="46">
        <f t="shared" si="0"/>
        <v>19.874442289403095</v>
      </c>
      <c r="W22" s="46">
        <f t="shared" si="1"/>
        <v>21.861884332154975</v>
      </c>
      <c r="X22" s="46">
        <f t="shared" si="2"/>
        <v>24.04807276537047</v>
      </c>
      <c r="Y22" s="46">
        <f t="shared" si="3"/>
        <v>26.452880041907527</v>
      </c>
      <c r="Z22" s="46">
        <f t="shared" si="4"/>
        <v>29.098168046098269</v>
      </c>
      <c r="AA22" s="46">
        <f t="shared" si="5"/>
        <v>32.007984850708105</v>
      </c>
    </row>
    <row r="23" spans="1:27" x14ac:dyDescent="0.2">
      <c r="A23" s="76" t="s">
        <v>108</v>
      </c>
      <c r="B23" s="73">
        <f>B18*((1.025)^16)</f>
        <v>19.389699794539617</v>
      </c>
      <c r="C23" s="73">
        <f t="shared" si="8"/>
        <v>20.396150186550678</v>
      </c>
      <c r="D23" s="73">
        <f>B18*((1.025)^20)</f>
        <v>21.402600578561735</v>
      </c>
      <c r="E23" s="74">
        <f>E18*((1.025)^16)</f>
        <v>21.328667641126817</v>
      </c>
      <c r="F23" s="73">
        <f t="shared" si="9"/>
        <v>22.43576296162945</v>
      </c>
      <c r="G23" s="75">
        <f>E18*((1.025)^20)</f>
        <v>23.542858282132087</v>
      </c>
      <c r="H23" s="74">
        <f>H18*((1.025)^16)</f>
        <v>23.461534405239501</v>
      </c>
      <c r="I23" s="73">
        <f t="shared" si="10"/>
        <v>24.6793392577924</v>
      </c>
      <c r="J23" s="75">
        <f>H18*((1.025)^20)</f>
        <v>25.897144110345298</v>
      </c>
      <c r="K23" s="73">
        <f>K18*((1.025)^16)</f>
        <v>25.80768784576345</v>
      </c>
      <c r="L23" s="73">
        <f t="shared" si="11"/>
        <v>27.147273183571642</v>
      </c>
      <c r="M23" s="75">
        <f>K18*((1.025)^20)</f>
        <v>28.48685852137983</v>
      </c>
      <c r="N23" s="73">
        <f>N18*((1.025)^16)</f>
        <v>28.3884566303398</v>
      </c>
      <c r="O23" s="73">
        <f t="shared" si="12"/>
        <v>29.862000501928804</v>
      </c>
      <c r="P23" s="73">
        <f>N18*((1.025)^20)</f>
        <v>31.335544373517813</v>
      </c>
      <c r="Q23" s="74">
        <f>Q18*((1.025)^16)</f>
        <v>31.227302293373782</v>
      </c>
      <c r="R23" s="73">
        <f t="shared" si="13"/>
        <v>32.848200552121696</v>
      </c>
      <c r="S23" s="75">
        <f>Q18*((1.025)^20)</f>
        <v>34.469098810869603</v>
      </c>
      <c r="T23" s="73"/>
      <c r="U23" s="1">
        <v>18</v>
      </c>
      <c r="V23" s="46">
        <f t="shared" si="0"/>
        <v>20.371303346638172</v>
      </c>
      <c r="W23" s="46">
        <f t="shared" si="1"/>
        <v>22.408431440458848</v>
      </c>
      <c r="X23" s="46">
        <f t="shared" si="2"/>
        <v>24.649274584504731</v>
      </c>
      <c r="Y23" s="46">
        <f t="shared" si="3"/>
        <v>27.114202042955213</v>
      </c>
      <c r="Z23" s="46">
        <f t="shared" si="4"/>
        <v>29.825622247250724</v>
      </c>
      <c r="AA23" s="46">
        <f t="shared" si="5"/>
        <v>32.808184471975807</v>
      </c>
    </row>
    <row r="24" spans="1:27" ht="15" x14ac:dyDescent="0.25">
      <c r="A24" s="44"/>
      <c r="B24" s="36"/>
      <c r="C24" s="46"/>
      <c r="D24" s="36"/>
      <c r="E24" s="81"/>
      <c r="F24" s="81"/>
      <c r="G24" s="81"/>
      <c r="H24" s="81"/>
      <c r="I24" s="73"/>
      <c r="J24" s="73"/>
      <c r="M24" s="40"/>
      <c r="P24" s="1"/>
      <c r="U24" s="1">
        <v>19</v>
      </c>
      <c r="V24" s="46">
        <f t="shared" si="0"/>
        <v>20.880585930304125</v>
      </c>
      <c r="W24" s="46">
        <f t="shared" si="1"/>
        <v>22.968642226470319</v>
      </c>
      <c r="X24" s="46">
        <f t="shared" si="2"/>
        <v>25.265506449117346</v>
      </c>
      <c r="Y24" s="46">
        <f t="shared" si="3"/>
        <v>27.79205709402909</v>
      </c>
      <c r="Z24" s="46">
        <f t="shared" si="4"/>
        <v>30.571262803431988</v>
      </c>
      <c r="AA24" s="46">
        <f t="shared" si="5"/>
        <v>33.628389083775197</v>
      </c>
    </row>
    <row r="25" spans="1:27" ht="15" x14ac:dyDescent="0.25">
      <c r="A25" s="44"/>
      <c r="B25" s="36"/>
      <c r="C25" s="46"/>
      <c r="D25" s="36"/>
      <c r="E25" s="81"/>
      <c r="F25" s="81"/>
      <c r="G25" s="81"/>
      <c r="H25" s="81"/>
      <c r="I25" s="73"/>
      <c r="J25" s="73"/>
      <c r="M25" s="40"/>
      <c r="P25" s="1"/>
      <c r="U25" s="1">
        <v>20</v>
      </c>
      <c r="V25" s="46">
        <f t="shared" si="0"/>
        <v>21.402600578561728</v>
      </c>
      <c r="W25" s="46">
        <f t="shared" si="1"/>
        <v>23.542858282132077</v>
      </c>
      <c r="X25" s="46">
        <f t="shared" si="2"/>
        <v>25.897144110345277</v>
      </c>
      <c r="Y25" s="46">
        <f t="shared" si="3"/>
        <v>28.486858521379816</v>
      </c>
      <c r="Z25" s="46">
        <f t="shared" si="4"/>
        <v>31.335544373517784</v>
      </c>
      <c r="AA25" s="46">
        <f t="shared" si="5"/>
        <v>34.469098810869575</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181</v>
      </c>
      <c r="B28" s="28"/>
      <c r="C28" s="28"/>
      <c r="D28" s="28"/>
      <c r="E28" s="28"/>
      <c r="F28" s="28"/>
      <c r="G28" s="28"/>
      <c r="H28" s="28"/>
      <c r="I28" s="28"/>
      <c r="J28" s="28"/>
      <c r="K28" s="28"/>
      <c r="L28" s="28"/>
      <c r="M28" s="28"/>
      <c r="N28" s="28"/>
      <c r="O28" s="28"/>
      <c r="P28" s="28"/>
      <c r="Q28" s="28"/>
      <c r="R28" s="28"/>
      <c r="S28" s="28"/>
      <c r="V28" s="273" t="s">
        <v>182</v>
      </c>
      <c r="W28" s="273"/>
      <c r="X28" s="273"/>
      <c r="Y28" s="273"/>
      <c r="Z28" s="273"/>
      <c r="AA28" s="273"/>
    </row>
    <row r="29" spans="1:27" ht="15.75" thickBot="1" x14ac:dyDescent="0.3">
      <c r="A29" s="274" t="s">
        <v>104</v>
      </c>
      <c r="B29" s="277" t="s">
        <v>78</v>
      </c>
      <c r="C29" s="278"/>
      <c r="D29" s="278"/>
      <c r="E29" s="278" t="s">
        <v>78</v>
      </c>
      <c r="F29" s="278"/>
      <c r="G29" s="278"/>
      <c r="H29" s="278" t="s">
        <v>79</v>
      </c>
      <c r="I29" s="278"/>
      <c r="J29" s="278"/>
      <c r="K29" s="278" t="s">
        <v>80</v>
      </c>
      <c r="L29" s="278"/>
      <c r="M29" s="278"/>
      <c r="N29" s="278" t="s">
        <v>80</v>
      </c>
      <c r="O29" s="278"/>
      <c r="P29" s="279"/>
      <c r="Q29" s="278" t="s">
        <v>80</v>
      </c>
      <c r="R29" s="278"/>
      <c r="S29" s="279"/>
      <c r="U29" s="1" t="s">
        <v>167</v>
      </c>
      <c r="V29" s="44" t="s">
        <v>170</v>
      </c>
      <c r="W29" s="44" t="s">
        <v>168</v>
      </c>
      <c r="X29" s="44" t="s">
        <v>171</v>
      </c>
      <c r="Y29" s="44" t="s">
        <v>172</v>
      </c>
      <c r="Z29" s="44" t="s">
        <v>173</v>
      </c>
      <c r="AA29" s="44" t="s">
        <v>174</v>
      </c>
    </row>
    <row r="30" spans="1:27" ht="15" x14ac:dyDescent="0.2">
      <c r="A30" s="275"/>
      <c r="B30" s="280" t="s">
        <v>103</v>
      </c>
      <c r="C30" s="281"/>
      <c r="D30" s="282"/>
      <c r="E30" s="283" t="s">
        <v>199</v>
      </c>
      <c r="F30" s="284"/>
      <c r="G30" s="284"/>
      <c r="H30" s="294" t="s">
        <v>200</v>
      </c>
      <c r="I30" s="295"/>
      <c r="J30" s="296"/>
      <c r="K30" s="283" t="s">
        <v>201</v>
      </c>
      <c r="L30" s="284"/>
      <c r="M30" s="285"/>
      <c r="N30" s="283" t="s">
        <v>202</v>
      </c>
      <c r="O30" s="284"/>
      <c r="P30" s="285"/>
      <c r="Q30" s="283" t="s">
        <v>207</v>
      </c>
      <c r="R30" s="284"/>
      <c r="S30" s="285"/>
      <c r="U30" s="1">
        <v>0</v>
      </c>
      <c r="V30" s="46">
        <f>H8</f>
        <v>11.873986577008926</v>
      </c>
      <c r="W30" s="46">
        <f>I8</f>
        <v>13.061383928571427</v>
      </c>
      <c r="X30" s="46">
        <f>K8</f>
        <v>14.36752232142857</v>
      </c>
      <c r="Y30" s="46">
        <f>M8</f>
        <v>15.804274553571428</v>
      </c>
      <c r="Z30" s="46">
        <f>N8</f>
        <v>17.384702008928571</v>
      </c>
      <c r="AA30" s="46">
        <f>O8</f>
        <v>19.12317220982143</v>
      </c>
    </row>
    <row r="31" spans="1:27" ht="15" thickBot="1" x14ac:dyDescent="0.25">
      <c r="A31" s="276"/>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46">
        <f t="shared" ref="V31:V50" si="14">V30*1.025</f>
        <v>12.170836241434149</v>
      </c>
      <c r="W31" s="46">
        <f t="shared" ref="W31:W50" si="15">W30*1.025</f>
        <v>13.387918526785711</v>
      </c>
      <c r="X31" s="46">
        <f t="shared" ref="X31:X50" si="16">X30*1.025</f>
        <v>14.726710379464283</v>
      </c>
      <c r="Y31" s="46">
        <f t="shared" ref="Y31:Y50" si="17">Y30*1.025</f>
        <v>16.199381417410713</v>
      </c>
      <c r="Z31" s="46">
        <f t="shared" ref="Z31:Z50" si="18">Z30*1.025</f>
        <v>17.819319559151783</v>
      </c>
      <c r="AA31" s="46">
        <f t="shared" ref="AA31:AA50" si="19">AA30*1.025</f>
        <v>19.601251515066963</v>
      </c>
    </row>
    <row r="32" spans="1:27" x14ac:dyDescent="0.2">
      <c r="A32" s="72" t="s">
        <v>3</v>
      </c>
      <c r="B32" s="73">
        <f>F8</f>
        <v>11.873986577008926</v>
      </c>
      <c r="C32" s="73">
        <f>MEDIAN(B32,D32)</f>
        <v>12.330485701582839</v>
      </c>
      <c r="D32" s="75">
        <f>B32*((1.025)^3)</f>
        <v>12.786984826156752</v>
      </c>
      <c r="E32" s="73">
        <f>I8</f>
        <v>13.061383928571427</v>
      </c>
      <c r="F32" s="73">
        <f>MEDIAN(E32,G32)</f>
        <v>13.563532915387832</v>
      </c>
      <c r="G32" s="73">
        <f>E32*((1.025)^3)</f>
        <v>14.065681902204238</v>
      </c>
      <c r="H32" s="74">
        <f>K8</f>
        <v>14.36752232142857</v>
      </c>
      <c r="I32" s="73">
        <f>MEDIAN(H32,J32)</f>
        <v>14.919886206926616</v>
      </c>
      <c r="J32" s="75">
        <f>H32*((1.025)^3)</f>
        <v>15.472250092424662</v>
      </c>
      <c r="K32" s="74">
        <f>M8</f>
        <v>15.804274553571428</v>
      </c>
      <c r="L32" s="73">
        <f>MEDIAN(K32,M32)</f>
        <v>16.411874827619279</v>
      </c>
      <c r="M32" s="75">
        <f>K32*((1.025)^3)</f>
        <v>17.01947510166713</v>
      </c>
      <c r="N32" s="74">
        <f>N8</f>
        <v>17.384702008928571</v>
      </c>
      <c r="O32" s="73">
        <f>MEDIAN(N32,P32)</f>
        <v>18.053062310381208</v>
      </c>
      <c r="P32" s="75">
        <f>N32*((1.025)^3)</f>
        <v>18.721422611833841</v>
      </c>
      <c r="Q32" s="74">
        <f>O8</f>
        <v>19.12317220982143</v>
      </c>
      <c r="R32" s="73">
        <f>MEDIAN(Q32,S32)</f>
        <v>19.858368541419331</v>
      </c>
      <c r="S32" s="75">
        <f>Q32*((1.025)^3)</f>
        <v>20.593564873017229</v>
      </c>
      <c r="U32" s="1">
        <v>2</v>
      </c>
      <c r="V32" s="46">
        <f t="shared" si="14"/>
        <v>12.475107147470002</v>
      </c>
      <c r="W32" s="46">
        <f t="shared" si="15"/>
        <v>13.722616489955353</v>
      </c>
      <c r="X32" s="46">
        <f t="shared" si="16"/>
        <v>15.094878138950889</v>
      </c>
      <c r="Y32" s="46">
        <f t="shared" si="17"/>
        <v>16.604365952845978</v>
      </c>
      <c r="Z32" s="46">
        <f t="shared" si="18"/>
        <v>18.264802548130575</v>
      </c>
      <c r="AA32" s="46">
        <f t="shared" si="19"/>
        <v>20.091282802943635</v>
      </c>
    </row>
    <row r="33" spans="1:27" x14ac:dyDescent="0.2">
      <c r="A33" s="76" t="s">
        <v>4</v>
      </c>
      <c r="B33" s="73">
        <f>B32*((1.025)^4)</f>
        <v>13.106659446810669</v>
      </c>
      <c r="C33" s="73">
        <f t="shared" ref="C33:C37" si="20">MEDIAN(B33,D33)</f>
        <v>13.438421764058063</v>
      </c>
      <c r="D33" s="75">
        <f>B32*((1.025)^6)</f>
        <v>13.770184081305457</v>
      </c>
      <c r="E33" s="73">
        <f>E32*((1.025)^4)</f>
        <v>14.417323949759343</v>
      </c>
      <c r="F33" s="73">
        <f t="shared" ref="F33:F37" si="21">MEDIAN(E33,G33)</f>
        <v>14.782262462237625</v>
      </c>
      <c r="G33" s="73">
        <f>E32*((1.025)^6)</f>
        <v>15.147200974715906</v>
      </c>
      <c r="H33" s="74">
        <f>H32*((1.025)^4)</f>
        <v>15.859056344735277</v>
      </c>
      <c r="I33" s="73">
        <f t="shared" ref="I33:I37" si="22">MEDIAN(H33,J33)</f>
        <v>16.260488708461388</v>
      </c>
      <c r="J33" s="75">
        <f>H32*((1.025)^6)</f>
        <v>16.661921072187496</v>
      </c>
      <c r="K33" s="74">
        <f>K32*((1.025)^4)</f>
        <v>17.444961979208806</v>
      </c>
      <c r="L33" s="73">
        <f t="shared" ref="L33:L37" si="23">MEDIAN(K33,M33)</f>
        <v>17.886537579307529</v>
      </c>
      <c r="M33" s="75">
        <f>K32*((1.025)^6)</f>
        <v>18.328113179406248</v>
      </c>
      <c r="N33" s="74">
        <f>N32*((1.025)^4)</f>
        <v>19.189458177129687</v>
      </c>
      <c r="O33" s="73">
        <f t="shared" ref="O33:O37" si="24">MEDIAN(N33,P33)</f>
        <v>19.675191337238282</v>
      </c>
      <c r="P33" s="75">
        <f>N32*((1.025)^6)</f>
        <v>20.160924497346873</v>
      </c>
      <c r="Q33" s="74">
        <f>Q32*((1.025)^4)</f>
        <v>21.108403994842657</v>
      </c>
      <c r="R33" s="73">
        <f t="shared" ref="R33:R37" si="25">MEDIAN(Q33,S33)</f>
        <v>21.642710470962108</v>
      </c>
      <c r="S33" s="75">
        <f>Q32*((1.025)^6)</f>
        <v>22.177016947081562</v>
      </c>
      <c r="U33" s="1">
        <v>3</v>
      </c>
      <c r="V33" s="46">
        <f t="shared" si="14"/>
        <v>12.78698482615675</v>
      </c>
      <c r="W33" s="46">
        <f t="shared" si="15"/>
        <v>14.065681902204236</v>
      </c>
      <c r="X33" s="46">
        <f t="shared" si="16"/>
        <v>15.472250092424661</v>
      </c>
      <c r="Y33" s="46">
        <f t="shared" si="17"/>
        <v>17.019475101667126</v>
      </c>
      <c r="Z33" s="46">
        <f t="shared" si="18"/>
        <v>18.721422611833837</v>
      </c>
      <c r="AA33" s="46">
        <f t="shared" si="19"/>
        <v>20.593564873017225</v>
      </c>
    </row>
    <row r="34" spans="1:27" x14ac:dyDescent="0.2">
      <c r="A34" s="76" t="s">
        <v>5</v>
      </c>
      <c r="B34" s="73">
        <f>B32*((1.025)^7)</f>
        <v>14.114438683338093</v>
      </c>
      <c r="C34" s="73">
        <f t="shared" si="20"/>
        <v>14.471710412510088</v>
      </c>
      <c r="D34" s="75">
        <f>B32*((1.025)^9)</f>
        <v>14.828982141682081</v>
      </c>
      <c r="E34" s="73">
        <f>E32*((1.025)^7)</f>
        <v>15.525880999083805</v>
      </c>
      <c r="F34" s="73">
        <f t="shared" si="21"/>
        <v>15.918879861873112</v>
      </c>
      <c r="G34" s="73">
        <f>E32*((1.025)^9)</f>
        <v>16.311878724662417</v>
      </c>
      <c r="H34" s="74">
        <f>H32*((1.025)^7)</f>
        <v>17.078469098992187</v>
      </c>
      <c r="I34" s="73">
        <f t="shared" si="22"/>
        <v>17.510767848060425</v>
      </c>
      <c r="J34" s="75">
        <f>H32*((1.025)^9)</f>
        <v>17.943066597128659</v>
      </c>
      <c r="K34" s="74">
        <f>K32*((1.025)^7)</f>
        <v>18.786316008891404</v>
      </c>
      <c r="L34" s="73">
        <f t="shared" si="23"/>
        <v>19.261844632866467</v>
      </c>
      <c r="M34" s="75">
        <f>K32*((1.025)^9)</f>
        <v>19.737373256841529</v>
      </c>
      <c r="N34" s="74">
        <f>N32*((1.025)^7)</f>
        <v>20.664947609780548</v>
      </c>
      <c r="O34" s="73">
        <f t="shared" si="24"/>
        <v>21.188029096153116</v>
      </c>
      <c r="P34" s="75">
        <f>N32*((1.025)^9)</f>
        <v>21.711110582525681</v>
      </c>
      <c r="Q34" s="74">
        <f>Q32*((1.025)^7)</f>
        <v>22.731442370758604</v>
      </c>
      <c r="R34" s="73">
        <f t="shared" si="25"/>
        <v>23.306832005768428</v>
      </c>
      <c r="S34" s="75">
        <f>Q32*((1.025)^9)</f>
        <v>23.882221640778251</v>
      </c>
      <c r="U34" s="1">
        <v>4</v>
      </c>
      <c r="V34" s="46">
        <f t="shared" si="14"/>
        <v>13.106659446810669</v>
      </c>
      <c r="W34" s="46">
        <f t="shared" si="15"/>
        <v>14.417323949759341</v>
      </c>
      <c r="X34" s="46">
        <f t="shared" si="16"/>
        <v>15.859056344735276</v>
      </c>
      <c r="Y34" s="46">
        <f t="shared" si="17"/>
        <v>17.444961979208802</v>
      </c>
      <c r="Z34" s="46">
        <f t="shared" si="18"/>
        <v>19.18945817712968</v>
      </c>
      <c r="AA34" s="46">
        <f t="shared" si="19"/>
        <v>21.108403994842654</v>
      </c>
    </row>
    <row r="35" spans="1:27" x14ac:dyDescent="0.2">
      <c r="A35" s="76" t="s">
        <v>6</v>
      </c>
      <c r="B35" s="73">
        <f>B32*((1.025)^10)</f>
        <v>15.199706695224133</v>
      </c>
      <c r="C35" s="73">
        <f t="shared" si="20"/>
        <v>15.584449270946994</v>
      </c>
      <c r="D35" s="75">
        <f>B32*((1.025)^12)</f>
        <v>15.969191846669855</v>
      </c>
      <c r="E35" s="73">
        <f>E32*((1.025)^10)</f>
        <v>16.719675692778978</v>
      </c>
      <c r="F35" s="73">
        <f t="shared" si="21"/>
        <v>17.142892483752448</v>
      </c>
      <c r="G35" s="73">
        <f>E32*((1.025)^12)</f>
        <v>17.566109274725914</v>
      </c>
      <c r="H35" s="74">
        <f>H32*((1.025)^10)</f>
        <v>18.391643262056878</v>
      </c>
      <c r="I35" s="73">
        <f t="shared" si="22"/>
        <v>18.857181732127692</v>
      </c>
      <c r="J35" s="75">
        <f>H32*((1.025)^12)</f>
        <v>19.322720202198504</v>
      </c>
      <c r="K35" s="74">
        <f>K32*((1.025)^10)</f>
        <v>20.230807588262568</v>
      </c>
      <c r="L35" s="73">
        <f t="shared" si="23"/>
        <v>20.742899905340462</v>
      </c>
      <c r="M35" s="75">
        <f>K32*((1.025)^12)</f>
        <v>21.254992222418355</v>
      </c>
      <c r="N35" s="74">
        <f>N32*((1.025)^10)</f>
        <v>22.253888347088822</v>
      </c>
      <c r="O35" s="73">
        <f t="shared" si="24"/>
        <v>22.817189895874506</v>
      </c>
      <c r="P35" s="75">
        <f>N32*((1.025)^12)</f>
        <v>23.380491444660191</v>
      </c>
      <c r="Q35" s="74">
        <f>Q32*((1.025)^10)</f>
        <v>24.479277181797709</v>
      </c>
      <c r="R35" s="73">
        <f t="shared" si="25"/>
        <v>25.09890888546196</v>
      </c>
      <c r="S35" s="75">
        <f>Q32*((1.025)^12)</f>
        <v>25.718540589126214</v>
      </c>
      <c r="U35" s="1">
        <v>5</v>
      </c>
      <c r="V35" s="46">
        <f t="shared" si="14"/>
        <v>13.434325932980935</v>
      </c>
      <c r="W35" s="46">
        <f t="shared" si="15"/>
        <v>14.777757048503323</v>
      </c>
      <c r="X35" s="46">
        <f t="shared" si="16"/>
        <v>16.255532753353656</v>
      </c>
      <c r="Y35" s="46">
        <f t="shared" si="17"/>
        <v>17.881086028689019</v>
      </c>
      <c r="Z35" s="46">
        <f t="shared" si="18"/>
        <v>19.669194631557922</v>
      </c>
      <c r="AA35" s="46">
        <f t="shared" si="19"/>
        <v>21.636114094713719</v>
      </c>
    </row>
    <row r="36" spans="1:27" x14ac:dyDescent="0.2">
      <c r="A36" s="76" t="s">
        <v>107</v>
      </c>
      <c r="B36" s="73">
        <f>B32*((1.025)^13)</f>
        <v>16.368421642836598</v>
      </c>
      <c r="C36" s="73">
        <f t="shared" si="20"/>
        <v>16.7827473156709</v>
      </c>
      <c r="D36" s="73">
        <f>B32*((1.025)^15)</f>
        <v>17.197072988505202</v>
      </c>
      <c r="E36" s="74">
        <f>E32*((1.025)^13)</f>
        <v>18.005262006594059</v>
      </c>
      <c r="F36" s="73">
        <f t="shared" si="21"/>
        <v>18.461020201135973</v>
      </c>
      <c r="G36" s="75">
        <f>E32*((1.025)^15)</f>
        <v>18.916778395677884</v>
      </c>
      <c r="H36" s="73">
        <f>H32*((1.025)^13)</f>
        <v>19.805788207253467</v>
      </c>
      <c r="I36" s="73">
        <f t="shared" si="22"/>
        <v>20.307122221249571</v>
      </c>
      <c r="J36" s="75">
        <f>H32*((1.025)^15)</f>
        <v>20.808456235245675</v>
      </c>
      <c r="K36" s="74">
        <f>K32*((1.025)^13)</f>
        <v>21.786367027978816</v>
      </c>
      <c r="L36" s="73">
        <f t="shared" si="23"/>
        <v>22.337834443374529</v>
      </c>
      <c r="M36" s="75">
        <f>K32*((1.025)^15)</f>
        <v>22.889301858770242</v>
      </c>
      <c r="N36" s="74">
        <f>N32*((1.025)^13)</f>
        <v>23.965003730776697</v>
      </c>
      <c r="O36" s="73">
        <f t="shared" si="24"/>
        <v>24.57161788771198</v>
      </c>
      <c r="P36" s="75">
        <f>N32*((1.025)^15)</f>
        <v>25.178232044647267</v>
      </c>
      <c r="Q36" s="74">
        <f>Q32*((1.025)^13)</f>
        <v>26.361504103854369</v>
      </c>
      <c r="R36" s="73">
        <f t="shared" si="25"/>
        <v>27.028779676483182</v>
      </c>
      <c r="S36" s="75">
        <f>Q32*((1.025)^15)</f>
        <v>27.696055249111996</v>
      </c>
      <c r="T36" s="46"/>
      <c r="U36" s="1">
        <v>6</v>
      </c>
      <c r="V36" s="46">
        <f t="shared" si="14"/>
        <v>13.770184081305457</v>
      </c>
      <c r="W36" s="46">
        <f t="shared" si="15"/>
        <v>15.147200974715906</v>
      </c>
      <c r="X36" s="46">
        <f t="shared" si="16"/>
        <v>16.661921072187496</v>
      </c>
      <c r="Y36" s="46">
        <f t="shared" si="17"/>
        <v>18.328113179406245</v>
      </c>
      <c r="Z36" s="46">
        <f t="shared" si="18"/>
        <v>20.160924497346869</v>
      </c>
      <c r="AA36" s="46">
        <f t="shared" si="19"/>
        <v>22.177016947081558</v>
      </c>
    </row>
    <row r="37" spans="1:27" x14ac:dyDescent="0.2">
      <c r="A37" s="76" t="s">
        <v>108</v>
      </c>
      <c r="B37" s="73">
        <f>B32*((1.025)^16)</f>
        <v>17.626999813217832</v>
      </c>
      <c r="C37" s="73">
        <f t="shared" si="20"/>
        <v>18.541954715046067</v>
      </c>
      <c r="D37" s="73">
        <f>B32*((1.025)^20)</f>
        <v>19.456909616874306</v>
      </c>
      <c r="E37" s="74">
        <f>E32*((1.025)^16)</f>
        <v>19.389697855569832</v>
      </c>
      <c r="F37" s="73">
        <f t="shared" si="21"/>
        <v>20.396148146935865</v>
      </c>
      <c r="G37" s="75">
        <f>E32*((1.025)^20)</f>
        <v>21.402598438301894</v>
      </c>
      <c r="H37" s="74">
        <f>H32*((1.025)^16)</f>
        <v>21.328667641126813</v>
      </c>
      <c r="I37" s="73">
        <f t="shared" si="22"/>
        <v>22.43576296162945</v>
      </c>
      <c r="J37" s="75">
        <f>H32*((1.025)^20)</f>
        <v>23.542858282132084</v>
      </c>
      <c r="K37" s="73">
        <f>K32*((1.025)^16)</f>
        <v>23.461534405239497</v>
      </c>
      <c r="L37" s="73">
        <f t="shared" si="23"/>
        <v>24.679339257792396</v>
      </c>
      <c r="M37" s="75">
        <f>K32*((1.025)^20)</f>
        <v>25.897144110345295</v>
      </c>
      <c r="N37" s="73">
        <f>N32*((1.025)^16)</f>
        <v>25.807687845763446</v>
      </c>
      <c r="O37" s="73">
        <f t="shared" si="24"/>
        <v>27.147273183571635</v>
      </c>
      <c r="P37" s="73">
        <f>N32*((1.025)^20)</f>
        <v>28.486858521379823</v>
      </c>
      <c r="Q37" s="74">
        <f>Q32*((1.025)^16)</f>
        <v>28.388456630339796</v>
      </c>
      <c r="R37" s="73">
        <f t="shared" si="25"/>
        <v>29.862000501928804</v>
      </c>
      <c r="S37" s="75">
        <f>Q32*((1.025)^20)</f>
        <v>31.335544373517809</v>
      </c>
      <c r="U37" s="1">
        <v>7</v>
      </c>
      <c r="V37" s="46">
        <f t="shared" si="14"/>
        <v>14.114438683338092</v>
      </c>
      <c r="W37" s="46">
        <f t="shared" si="15"/>
        <v>15.525880999083803</v>
      </c>
      <c r="X37" s="46">
        <f t="shared" si="16"/>
        <v>17.078469098992183</v>
      </c>
      <c r="Y37" s="46">
        <f t="shared" si="17"/>
        <v>18.786316008891401</v>
      </c>
      <c r="Z37" s="46">
        <f t="shared" si="18"/>
        <v>20.66494760978054</v>
      </c>
      <c r="AA37" s="46">
        <f t="shared" si="19"/>
        <v>22.731442370758597</v>
      </c>
    </row>
    <row r="38" spans="1:27" ht="15" x14ac:dyDescent="0.25">
      <c r="A38" s="44"/>
      <c r="B38" s="36"/>
      <c r="C38" s="46"/>
      <c r="D38" s="36"/>
      <c r="E38" s="81"/>
      <c r="F38" s="81"/>
      <c r="G38" s="81"/>
      <c r="H38" s="81"/>
      <c r="I38" s="73"/>
      <c r="J38" s="73"/>
      <c r="M38" s="40"/>
      <c r="P38" s="1"/>
      <c r="U38" s="1">
        <v>8</v>
      </c>
      <c r="V38" s="46">
        <f t="shared" si="14"/>
        <v>14.467299650421543</v>
      </c>
      <c r="W38" s="46">
        <f t="shared" si="15"/>
        <v>15.914028024060897</v>
      </c>
      <c r="X38" s="46">
        <f t="shared" si="16"/>
        <v>17.505430826466988</v>
      </c>
      <c r="Y38" s="46">
        <f t="shared" si="17"/>
        <v>19.255973909113685</v>
      </c>
      <c r="Z38" s="46">
        <f t="shared" si="18"/>
        <v>21.181571300025052</v>
      </c>
      <c r="AA38" s="46">
        <f t="shared" si="19"/>
        <v>23.29972843002756</v>
      </c>
    </row>
    <row r="39" spans="1:27" x14ac:dyDescent="0.2">
      <c r="O39" s="40"/>
      <c r="P39" s="1"/>
      <c r="U39" s="1">
        <v>9</v>
      </c>
      <c r="V39" s="46">
        <f t="shared" si="14"/>
        <v>14.828982141682081</v>
      </c>
      <c r="W39" s="46">
        <f t="shared" si="15"/>
        <v>16.311878724662417</v>
      </c>
      <c r="X39" s="46">
        <f t="shared" si="16"/>
        <v>17.943066597128659</v>
      </c>
      <c r="Y39" s="46">
        <f t="shared" si="17"/>
        <v>19.737373256841526</v>
      </c>
      <c r="Z39" s="46">
        <f t="shared" si="18"/>
        <v>21.711110582525677</v>
      </c>
      <c r="AA39" s="46">
        <f t="shared" si="19"/>
        <v>23.882221640778248</v>
      </c>
    </row>
    <row r="40" spans="1:27" x14ac:dyDescent="0.2">
      <c r="U40" s="1">
        <v>10</v>
      </c>
      <c r="V40" s="46">
        <f t="shared" si="14"/>
        <v>15.199706695224132</v>
      </c>
      <c r="W40" s="46">
        <f t="shared" si="15"/>
        <v>16.719675692778978</v>
      </c>
      <c r="X40" s="46">
        <f t="shared" si="16"/>
        <v>18.391643262056874</v>
      </c>
      <c r="Y40" s="46">
        <f t="shared" si="17"/>
        <v>20.230807588262561</v>
      </c>
      <c r="Z40" s="46">
        <f t="shared" si="18"/>
        <v>22.253888347088818</v>
      </c>
      <c r="AA40" s="46">
        <f t="shared" si="19"/>
        <v>24.479277181797702</v>
      </c>
    </row>
    <row r="41" spans="1:27" x14ac:dyDescent="0.2">
      <c r="U41" s="1">
        <v>11</v>
      </c>
      <c r="V41" s="46">
        <f t="shared" si="14"/>
        <v>15.579699362604734</v>
      </c>
      <c r="W41" s="46">
        <f t="shared" si="15"/>
        <v>17.137667585098452</v>
      </c>
      <c r="X41" s="46">
        <f t="shared" si="16"/>
        <v>18.851434343608293</v>
      </c>
      <c r="Y41" s="46">
        <f t="shared" si="17"/>
        <v>20.736577777969124</v>
      </c>
      <c r="Z41" s="46">
        <f t="shared" si="18"/>
        <v>22.810235555766038</v>
      </c>
      <c r="AA41" s="46">
        <f t="shared" si="19"/>
        <v>25.091259111342641</v>
      </c>
    </row>
    <row r="42" spans="1:27" x14ac:dyDescent="0.2">
      <c r="D42" s="83"/>
      <c r="U42" s="1">
        <v>12</v>
      </c>
      <c r="V42" s="46">
        <f t="shared" si="14"/>
        <v>15.969191846669851</v>
      </c>
      <c r="W42" s="46">
        <f t="shared" si="15"/>
        <v>17.56610927472591</v>
      </c>
      <c r="X42" s="46">
        <f t="shared" si="16"/>
        <v>19.3227202021985</v>
      </c>
      <c r="Y42" s="46">
        <f t="shared" si="17"/>
        <v>21.254992222418352</v>
      </c>
      <c r="Z42" s="46">
        <f t="shared" si="18"/>
        <v>23.380491444660187</v>
      </c>
      <c r="AA42" s="46">
        <f t="shared" si="19"/>
        <v>25.718540589126203</v>
      </c>
    </row>
    <row r="43" spans="1:27" x14ac:dyDescent="0.2">
      <c r="D43" s="83"/>
      <c r="G43" s="35"/>
      <c r="U43" s="1">
        <v>13</v>
      </c>
      <c r="V43" s="46">
        <f t="shared" si="14"/>
        <v>16.368421642836594</v>
      </c>
      <c r="W43" s="46">
        <f t="shared" si="15"/>
        <v>18.005262006594055</v>
      </c>
      <c r="X43" s="46">
        <f t="shared" si="16"/>
        <v>19.80578820725346</v>
      </c>
      <c r="Y43" s="46">
        <f t="shared" si="17"/>
        <v>21.786367027978809</v>
      </c>
      <c r="Z43" s="46">
        <f t="shared" si="18"/>
        <v>23.96500373077669</v>
      </c>
      <c r="AA43" s="46">
        <f t="shared" si="19"/>
        <v>26.361504103854354</v>
      </c>
    </row>
    <row r="44" spans="1:27" x14ac:dyDescent="0.2">
      <c r="D44" s="83"/>
      <c r="U44" s="1">
        <v>14</v>
      </c>
      <c r="V44" s="46">
        <f t="shared" si="14"/>
        <v>16.777632183907507</v>
      </c>
      <c r="W44" s="46">
        <f t="shared" si="15"/>
        <v>18.455393556758906</v>
      </c>
      <c r="X44" s="46">
        <f t="shared" si="16"/>
        <v>20.300932912434796</v>
      </c>
      <c r="Y44" s="46">
        <f t="shared" si="17"/>
        <v>22.331026203678277</v>
      </c>
      <c r="Z44" s="46">
        <f t="shared" si="18"/>
        <v>24.564128824046104</v>
      </c>
      <c r="AA44" s="46">
        <f t="shared" si="19"/>
        <v>27.020541706450711</v>
      </c>
    </row>
    <row r="45" spans="1:27" x14ac:dyDescent="0.2">
      <c r="U45" s="1">
        <v>15</v>
      </c>
      <c r="V45" s="46">
        <f t="shared" si="14"/>
        <v>17.197072988505195</v>
      </c>
      <c r="W45" s="46">
        <f t="shared" si="15"/>
        <v>18.916778395677877</v>
      </c>
      <c r="X45" s="46">
        <f t="shared" si="16"/>
        <v>20.808456235245664</v>
      </c>
      <c r="Y45" s="46">
        <f t="shared" si="17"/>
        <v>22.889301858770231</v>
      </c>
      <c r="Z45" s="46">
        <f t="shared" si="18"/>
        <v>25.178232044647256</v>
      </c>
      <c r="AA45" s="46">
        <f t="shared" si="19"/>
        <v>27.696055249111975</v>
      </c>
    </row>
    <row r="46" spans="1:27" x14ac:dyDescent="0.2">
      <c r="U46" s="1">
        <v>16</v>
      </c>
      <c r="V46" s="46">
        <f t="shared" si="14"/>
        <v>17.626999813217822</v>
      </c>
      <c r="W46" s="46">
        <f t="shared" si="15"/>
        <v>19.389697855569821</v>
      </c>
      <c r="X46" s="46">
        <f t="shared" si="16"/>
        <v>21.328667641126803</v>
      </c>
      <c r="Y46" s="46">
        <f t="shared" si="17"/>
        <v>23.461534405239487</v>
      </c>
      <c r="Z46" s="46">
        <f t="shared" si="18"/>
        <v>25.807687845763436</v>
      </c>
      <c r="AA46" s="46">
        <f t="shared" si="19"/>
        <v>28.388456630339771</v>
      </c>
    </row>
    <row r="47" spans="1:27" x14ac:dyDescent="0.2">
      <c r="U47" s="1">
        <v>17</v>
      </c>
      <c r="V47" s="46">
        <f t="shared" si="14"/>
        <v>18.067674808548265</v>
      </c>
      <c r="W47" s="46">
        <f t="shared" si="15"/>
        <v>19.874440301959066</v>
      </c>
      <c r="X47" s="46">
        <f t="shared" si="16"/>
        <v>21.861884332154972</v>
      </c>
      <c r="Y47" s="46">
        <f t="shared" si="17"/>
        <v>24.04807276537047</v>
      </c>
      <c r="Z47" s="46">
        <f t="shared" si="18"/>
        <v>26.45288004190752</v>
      </c>
      <c r="AA47" s="46">
        <f t="shared" si="19"/>
        <v>29.098168046098262</v>
      </c>
    </row>
    <row r="48" spans="1:27" x14ac:dyDescent="0.2">
      <c r="U48" s="1">
        <v>18</v>
      </c>
      <c r="V48" s="46">
        <f t="shared" si="14"/>
        <v>18.519366678761969</v>
      </c>
      <c r="W48" s="46">
        <f t="shared" si="15"/>
        <v>20.371301309508041</v>
      </c>
      <c r="X48" s="46">
        <f t="shared" si="16"/>
        <v>22.408431440458845</v>
      </c>
      <c r="Y48" s="46">
        <f t="shared" si="17"/>
        <v>24.649274584504731</v>
      </c>
      <c r="Z48" s="46">
        <f t="shared" si="18"/>
        <v>27.114202042955206</v>
      </c>
      <c r="AA48" s="46">
        <f t="shared" si="19"/>
        <v>29.825622247250717</v>
      </c>
    </row>
    <row r="49" spans="21:27" x14ac:dyDescent="0.2">
      <c r="U49" s="1">
        <v>19</v>
      </c>
      <c r="V49" s="46">
        <f t="shared" si="14"/>
        <v>18.982350845731016</v>
      </c>
      <c r="W49" s="46">
        <f t="shared" si="15"/>
        <v>20.880583842245741</v>
      </c>
      <c r="X49" s="46">
        <f t="shared" si="16"/>
        <v>22.968642226470315</v>
      </c>
      <c r="Y49" s="46">
        <f t="shared" si="17"/>
        <v>25.265506449117346</v>
      </c>
      <c r="Z49" s="46">
        <f t="shared" si="18"/>
        <v>27.792057094029083</v>
      </c>
      <c r="AA49" s="46">
        <f t="shared" si="19"/>
        <v>30.571262803431981</v>
      </c>
    </row>
    <row r="50" spans="21:27" x14ac:dyDescent="0.2">
      <c r="U50" s="1">
        <v>20</v>
      </c>
      <c r="V50" s="46">
        <f t="shared" si="14"/>
        <v>19.456909616874292</v>
      </c>
      <c r="W50" s="46">
        <f t="shared" si="15"/>
        <v>21.402598438301883</v>
      </c>
      <c r="X50" s="46">
        <f t="shared" si="16"/>
        <v>23.54285828213207</v>
      </c>
      <c r="Y50" s="46">
        <f t="shared" si="17"/>
        <v>25.897144110345277</v>
      </c>
      <c r="Z50" s="46">
        <f t="shared" si="18"/>
        <v>28.486858521379808</v>
      </c>
      <c r="AA50" s="46">
        <f t="shared" si="19"/>
        <v>31.335544373517777</v>
      </c>
    </row>
  </sheetData>
  <mergeCells count="48">
    <mergeCell ref="N30:P30"/>
    <mergeCell ref="Q30:S30"/>
    <mergeCell ref="V28:AA28"/>
    <mergeCell ref="N29:P29"/>
    <mergeCell ref="Q29:S29"/>
    <mergeCell ref="A29:A31"/>
    <mergeCell ref="B29:D29"/>
    <mergeCell ref="E29:G29"/>
    <mergeCell ref="H29:J29"/>
    <mergeCell ref="K29:M29"/>
    <mergeCell ref="B30:D30"/>
    <mergeCell ref="E30:G30"/>
    <mergeCell ref="H30:J30"/>
    <mergeCell ref="K30:M30"/>
    <mergeCell ref="Q15:S15"/>
    <mergeCell ref="B16:D16"/>
    <mergeCell ref="E16:G16"/>
    <mergeCell ref="H16:J16"/>
    <mergeCell ref="K16:M16"/>
    <mergeCell ref="N16:P16"/>
    <mergeCell ref="Q16:S16"/>
    <mergeCell ref="K15:M15"/>
    <mergeCell ref="N15:P15"/>
    <mergeCell ref="A7:H7"/>
    <mergeCell ref="A9:H9"/>
    <mergeCell ref="A15:A17"/>
    <mergeCell ref="B15:D15"/>
    <mergeCell ref="E15:G15"/>
    <mergeCell ref="H15:J15"/>
    <mergeCell ref="A1:R1"/>
    <mergeCell ref="A3:A5"/>
    <mergeCell ref="B3:C3"/>
    <mergeCell ref="D3:E3"/>
    <mergeCell ref="I3:J3"/>
    <mergeCell ref="N4:N5"/>
    <mergeCell ref="O4:O5"/>
    <mergeCell ref="M4:M5"/>
    <mergeCell ref="F4:F5"/>
    <mergeCell ref="G4:G5"/>
    <mergeCell ref="H4:H5"/>
    <mergeCell ref="I4:J4"/>
    <mergeCell ref="K3:L3"/>
    <mergeCell ref="K4:L4"/>
    <mergeCell ref="V3:AA3"/>
    <mergeCell ref="B4:B5"/>
    <mergeCell ref="C4:C5"/>
    <mergeCell ref="D4:D5"/>
    <mergeCell ref="E4:E5"/>
  </mergeCells>
  <pageMargins left="0.7" right="0.7" top="0.75" bottom="0.75" header="0.3" footer="0.3"/>
  <pageSetup orientation="portrait" r:id="rId1"/>
  <ignoredErrors>
    <ignoredError sqref="L7 I8:O8"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E6C9D-539A-4F7B-94A4-410F3D10AC63}">
  <sheetPr>
    <tabColor rgb="FF5E82A3"/>
  </sheetPr>
  <dimension ref="A1:AH13"/>
  <sheetViews>
    <sheetView zoomScaleNormal="100" workbookViewId="0">
      <selection activeCell="C3" sqref="C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2" t="s">
        <v>263</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2" spans="1:26" ht="15.75" x14ac:dyDescent="0.25">
      <c r="A2" s="222" t="s">
        <v>383</v>
      </c>
    </row>
    <row r="3" spans="1:26" x14ac:dyDescent="0.25">
      <c r="A3" s="12">
        <v>304</v>
      </c>
    </row>
    <row r="4" spans="1:26" ht="20.25" x14ac:dyDescent="0.3">
      <c r="A4" s="171"/>
      <c r="B4" s="171"/>
      <c r="C4" s="171"/>
      <c r="D4" s="171"/>
      <c r="E4" s="171"/>
      <c r="F4" s="171"/>
      <c r="G4" s="171"/>
      <c r="H4" s="171"/>
      <c r="I4" s="171"/>
      <c r="J4" s="171"/>
      <c r="K4" s="171"/>
      <c r="L4" s="171"/>
      <c r="M4" s="171"/>
      <c r="N4" s="171"/>
      <c r="O4" s="171"/>
    </row>
    <row r="5" spans="1:26" ht="15.75" x14ac:dyDescent="0.25">
      <c r="A5" s="314" t="s">
        <v>306</v>
      </c>
      <c r="B5" s="314"/>
      <c r="C5" s="314"/>
      <c r="E5" s="314" t="s">
        <v>307</v>
      </c>
      <c r="F5" s="314"/>
      <c r="G5" s="314"/>
      <c r="I5" s="314" t="s">
        <v>308</v>
      </c>
      <c r="J5" s="314"/>
      <c r="K5" s="314"/>
      <c r="M5" s="34" t="s">
        <v>309</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24</v>
      </c>
      <c r="C7" s="19">
        <f>B7/A3</f>
        <v>7.8947368421052627E-2</v>
      </c>
      <c r="E7" s="23" t="s">
        <v>125</v>
      </c>
      <c r="F7" s="18"/>
      <c r="G7" s="19">
        <v>0.11700000000000001</v>
      </c>
      <c r="I7" s="23" t="s">
        <v>136</v>
      </c>
      <c r="J7" s="18">
        <v>254</v>
      </c>
      <c r="K7" s="19">
        <f>J7/A3</f>
        <v>0.83552631578947367</v>
      </c>
      <c r="M7" s="23" t="s">
        <v>133</v>
      </c>
      <c r="N7" s="18">
        <v>16</v>
      </c>
      <c r="O7" s="19">
        <f>N7/A3</f>
        <v>5.2631578947368418E-2</v>
      </c>
    </row>
    <row r="8" spans="1:26" x14ac:dyDescent="0.25">
      <c r="A8" s="20" t="s">
        <v>119</v>
      </c>
      <c r="B8" s="21">
        <v>103</v>
      </c>
      <c r="C8" s="22">
        <f>B8/A3</f>
        <v>0.33881578947368424</v>
      </c>
      <c r="E8" s="24" t="s">
        <v>126</v>
      </c>
      <c r="F8" s="21"/>
      <c r="G8" s="19">
        <v>0.32</v>
      </c>
      <c r="I8" s="24" t="s">
        <v>138</v>
      </c>
      <c r="J8" s="21">
        <v>21</v>
      </c>
      <c r="K8" s="19">
        <f>J8/A3</f>
        <v>6.9078947368421059E-2</v>
      </c>
      <c r="M8" s="24" t="s">
        <v>134</v>
      </c>
      <c r="N8" s="21">
        <v>288</v>
      </c>
      <c r="O8" s="22">
        <f>N8/A3</f>
        <v>0.94736842105263153</v>
      </c>
    </row>
    <row r="9" spans="1:26" x14ac:dyDescent="0.25">
      <c r="A9" s="20" t="s">
        <v>120</v>
      </c>
      <c r="B9" s="21">
        <v>49</v>
      </c>
      <c r="C9" s="22">
        <f>B9/A3</f>
        <v>0.16118421052631579</v>
      </c>
      <c r="E9" s="24" t="s">
        <v>127</v>
      </c>
      <c r="F9" s="21"/>
      <c r="G9" s="19">
        <v>0.254</v>
      </c>
      <c r="I9" s="24" t="s">
        <v>137</v>
      </c>
      <c r="J9" s="21">
        <v>19</v>
      </c>
      <c r="K9" s="19">
        <f>J9/A3</f>
        <v>6.25E-2</v>
      </c>
    </row>
    <row r="10" spans="1:26" x14ac:dyDescent="0.25">
      <c r="A10" s="20" t="s">
        <v>121</v>
      </c>
      <c r="B10" s="21">
        <v>43</v>
      </c>
      <c r="C10" s="22">
        <f>B10/A3</f>
        <v>0.14144736842105263</v>
      </c>
      <c r="E10" s="24" t="s">
        <v>128</v>
      </c>
      <c r="F10" s="21"/>
      <c r="G10" s="19">
        <v>0.113</v>
      </c>
      <c r="I10" s="24" t="s">
        <v>140</v>
      </c>
      <c r="J10" s="21">
        <v>7</v>
      </c>
      <c r="K10" s="19">
        <f>J10/A3</f>
        <v>2.3026315789473683E-2</v>
      </c>
    </row>
    <row r="11" spans="1:26" x14ac:dyDescent="0.25">
      <c r="A11" s="20" t="s">
        <v>122</v>
      </c>
      <c r="B11" s="21">
        <v>39</v>
      </c>
      <c r="C11" s="22">
        <f>B11/A3</f>
        <v>0.12828947368421054</v>
      </c>
      <c r="E11" s="24" t="s">
        <v>129</v>
      </c>
      <c r="F11" s="21"/>
      <c r="G11" s="19">
        <v>0.159</v>
      </c>
      <c r="I11" s="24" t="s">
        <v>139</v>
      </c>
      <c r="J11" s="21">
        <v>3</v>
      </c>
      <c r="K11" s="19">
        <f>J11/A3</f>
        <v>9.8684210526315784E-3</v>
      </c>
    </row>
    <row r="12" spans="1:26" x14ac:dyDescent="0.25">
      <c r="A12" s="20" t="s">
        <v>123</v>
      </c>
      <c r="B12" s="21">
        <v>28</v>
      </c>
      <c r="C12" s="22">
        <f>B12/A3</f>
        <v>9.2105263157894732E-2</v>
      </c>
      <c r="E12" s="24" t="s">
        <v>130</v>
      </c>
      <c r="F12" s="21"/>
      <c r="G12" s="19">
        <v>3.1E-2</v>
      </c>
      <c r="I12" s="24" t="s">
        <v>141</v>
      </c>
      <c r="J12" s="21">
        <v>1</v>
      </c>
      <c r="K12" s="19">
        <f>J12/A3</f>
        <v>3.2894736842105261E-3</v>
      </c>
    </row>
    <row r="13" spans="1:26" x14ac:dyDescent="0.25">
      <c r="A13" s="20" t="s">
        <v>124</v>
      </c>
      <c r="B13" s="21">
        <v>18</v>
      </c>
      <c r="C13" s="22">
        <f>B13/A3</f>
        <v>5.921052631578947E-2</v>
      </c>
      <c r="E13" s="24" t="s">
        <v>131</v>
      </c>
      <c r="F13" s="21"/>
      <c r="G13" s="19">
        <v>6.0000000000000001E-3</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6CD76-7BC2-4EAA-9D6E-1A69CC8ADD73}">
  <sheetPr>
    <tabColor theme="5" tint="0.79998168889431442"/>
    <pageSetUpPr fitToPage="1"/>
  </sheetPr>
  <dimension ref="A1:Q31"/>
  <sheetViews>
    <sheetView topLeftCell="A5" zoomScaleNormal="100" workbookViewId="0">
      <selection activeCell="B15" sqref="B15"/>
    </sheetView>
  </sheetViews>
  <sheetFormatPr defaultColWidth="9.140625" defaultRowHeight="14.25" x14ac:dyDescent="0.2"/>
  <cols>
    <col min="1" max="1" width="31" style="1" bestFit="1" customWidth="1"/>
    <col min="2" max="2" width="9.85546875" style="39" customWidth="1"/>
    <col min="3" max="3" width="13.140625" style="39" customWidth="1"/>
    <col min="4" max="4" width="11" style="1" customWidth="1"/>
    <col min="5" max="5" width="12.7109375" style="1" customWidth="1"/>
    <col min="6" max="6" width="10.5703125" style="1" bestFit="1" customWidth="1"/>
    <col min="7" max="8" width="9.140625" style="1"/>
    <col min="9" max="9" width="7.5703125" style="1" bestFit="1" customWidth="1"/>
    <col min="10" max="10" width="15" style="1" customWidth="1"/>
    <col min="11" max="11" width="9.140625" style="1"/>
    <col min="12" max="12" width="14.140625" style="1" customWidth="1"/>
    <col min="13" max="14" width="9.140625" style="1"/>
    <col min="15" max="15" width="11.140625" style="1" customWidth="1"/>
    <col min="16" max="16" width="68.140625" style="40" customWidth="1"/>
    <col min="17" max="17" width="2.85546875" style="84" customWidth="1"/>
    <col min="18" max="23" width="9.140625" style="1"/>
    <col min="24" max="24" width="52.140625" style="1" customWidth="1"/>
    <col min="25" max="25" width="2.85546875" style="1" customWidth="1"/>
    <col min="26"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17" ht="23.25" x14ac:dyDescent="0.35">
      <c r="A1" s="262"/>
      <c r="B1" s="262"/>
      <c r="C1" s="262"/>
      <c r="D1" s="262"/>
      <c r="E1" s="262"/>
      <c r="F1" s="262"/>
      <c r="G1" s="262"/>
      <c r="H1" s="262"/>
      <c r="I1" s="262"/>
      <c r="J1" s="262"/>
      <c r="K1" s="262"/>
      <c r="L1" s="262"/>
      <c r="M1" s="262"/>
      <c r="N1" s="262"/>
      <c r="O1" s="262"/>
      <c r="P1" s="262"/>
    </row>
    <row r="2" spans="1:17" x14ac:dyDescent="0.2">
      <c r="A2" s="38"/>
    </row>
    <row r="3" spans="1:17" ht="15" x14ac:dyDescent="0.25">
      <c r="A3" s="15" t="s">
        <v>294</v>
      </c>
    </row>
    <row r="4" spans="1:17" ht="80.25" customHeight="1" x14ac:dyDescent="0.2">
      <c r="A4" s="268" t="s">
        <v>303</v>
      </c>
      <c r="B4" s="268"/>
      <c r="C4" s="268"/>
      <c r="D4" s="268"/>
      <c r="E4" s="268"/>
      <c r="F4" s="268"/>
      <c r="G4" s="268"/>
      <c r="H4" s="268"/>
      <c r="I4" s="268"/>
      <c r="J4" s="268"/>
      <c r="K4" s="268"/>
      <c r="L4" s="268"/>
      <c r="M4" s="268"/>
      <c r="N4" s="268"/>
      <c r="O4" s="268"/>
      <c r="P4" s="268"/>
    </row>
    <row r="5" spans="1:17" ht="96.75" customHeight="1" x14ac:dyDescent="0.2">
      <c r="A5" s="268"/>
      <c r="B5" s="268"/>
      <c r="C5" s="268"/>
      <c r="D5" s="268"/>
      <c r="E5" s="268"/>
      <c r="F5" s="268"/>
      <c r="G5" s="268"/>
      <c r="H5" s="268"/>
      <c r="I5" s="268"/>
      <c r="J5" s="268"/>
      <c r="K5" s="268"/>
      <c r="L5" s="268"/>
      <c r="M5" s="268"/>
      <c r="N5" s="268"/>
      <c r="O5" s="268"/>
      <c r="P5" s="268"/>
    </row>
    <row r="6" spans="1:17" ht="15" thickBot="1" x14ac:dyDescent="0.25"/>
    <row r="7" spans="1:17" ht="15.75" thickBot="1" x14ac:dyDescent="0.3">
      <c r="A7" s="263" t="s">
        <v>95</v>
      </c>
      <c r="B7" s="264"/>
      <c r="C7" s="264"/>
      <c r="D7" s="264"/>
      <c r="E7" s="264"/>
      <c r="F7" s="264"/>
      <c r="G7" s="264"/>
      <c r="H7" s="264"/>
      <c r="I7" s="264"/>
      <c r="J7" s="264"/>
      <c r="K7" s="264"/>
      <c r="L7" s="264"/>
      <c r="M7" s="264"/>
      <c r="N7" s="264"/>
      <c r="O7" s="264"/>
      <c r="P7" s="265"/>
      <c r="Q7" s="105"/>
    </row>
    <row r="8" spans="1:17" ht="15.75" customHeight="1" thickBot="1" x14ac:dyDescent="0.3">
      <c r="A8" s="238" t="s">
        <v>76</v>
      </c>
      <c r="B8" s="260" t="s">
        <v>100</v>
      </c>
      <c r="C8" s="261"/>
      <c r="D8" s="241" t="s">
        <v>77</v>
      </c>
      <c r="E8" s="244" t="s">
        <v>210</v>
      </c>
      <c r="F8" s="41" t="s">
        <v>78</v>
      </c>
      <c r="G8" s="42" t="s">
        <v>78</v>
      </c>
      <c r="H8" s="42" t="s">
        <v>78</v>
      </c>
      <c r="I8" s="237" t="s">
        <v>78</v>
      </c>
      <c r="J8" s="237"/>
      <c r="K8" s="237" t="s">
        <v>79</v>
      </c>
      <c r="L8" s="237"/>
      <c r="M8" s="42" t="s">
        <v>80</v>
      </c>
      <c r="N8" s="42" t="s">
        <v>80</v>
      </c>
      <c r="O8" s="43" t="s">
        <v>80</v>
      </c>
      <c r="P8" s="106" t="s">
        <v>81</v>
      </c>
      <c r="Q8" s="107"/>
    </row>
    <row r="9" spans="1:17" s="44" customFormat="1" ht="13.9" customHeight="1" x14ac:dyDescent="0.25">
      <c r="A9" s="239"/>
      <c r="B9" s="251" t="s">
        <v>101</v>
      </c>
      <c r="C9" s="253" t="s">
        <v>195</v>
      </c>
      <c r="D9" s="242"/>
      <c r="E9" s="245"/>
      <c r="F9" s="247" t="s">
        <v>196</v>
      </c>
      <c r="G9" s="249" t="s">
        <v>197</v>
      </c>
      <c r="H9" s="249" t="s">
        <v>198</v>
      </c>
      <c r="I9" s="266" t="s">
        <v>43</v>
      </c>
      <c r="J9" s="267"/>
      <c r="K9" s="266" t="s">
        <v>200</v>
      </c>
      <c r="L9" s="267"/>
      <c r="M9" s="257" t="s">
        <v>201</v>
      </c>
      <c r="N9" s="257" t="s">
        <v>202</v>
      </c>
      <c r="O9" s="255" t="s">
        <v>203</v>
      </c>
      <c r="P9" s="235" t="s">
        <v>99</v>
      </c>
      <c r="Q9" s="108"/>
    </row>
    <row r="10" spans="1:17" s="44" customFormat="1" ht="32.25" customHeight="1" x14ac:dyDescent="0.25">
      <c r="A10" s="240"/>
      <c r="B10" s="252"/>
      <c r="C10" s="254"/>
      <c r="D10" s="243"/>
      <c r="E10" s="246"/>
      <c r="F10" s="248"/>
      <c r="G10" s="250"/>
      <c r="H10" s="250"/>
      <c r="I10" s="109" t="s">
        <v>168</v>
      </c>
      <c r="J10" s="109" t="s">
        <v>169</v>
      </c>
      <c r="K10" s="109" t="s">
        <v>171</v>
      </c>
      <c r="L10" s="109" t="s">
        <v>287</v>
      </c>
      <c r="M10" s="258"/>
      <c r="N10" s="258"/>
      <c r="O10" s="256"/>
      <c r="P10" s="236"/>
      <c r="Q10" s="110"/>
    </row>
    <row r="11" spans="1:17" x14ac:dyDescent="0.2">
      <c r="A11" s="111" t="s">
        <v>41</v>
      </c>
      <c r="B11" s="112">
        <v>15.65</v>
      </c>
      <c r="C11" s="113">
        <f>B11*2080</f>
        <v>32552</v>
      </c>
      <c r="D11" s="59">
        <f>D19*1.1</f>
        <v>25.542261904761908</v>
      </c>
      <c r="E11" s="114">
        <f>D11*40*52</f>
        <v>53127.904761904771</v>
      </c>
      <c r="F11" s="115">
        <f t="shared" ref="F11:H12" si="0">F12*1.25</f>
        <v>20.408414429234092</v>
      </c>
      <c r="G11" s="115">
        <f t="shared" si="0"/>
        <v>20.408414429234092</v>
      </c>
      <c r="H11" s="115">
        <f t="shared" si="0"/>
        <v>20.408414429234092</v>
      </c>
      <c r="I11" s="60">
        <f t="shared" ref="I11:I13" si="1">D11</f>
        <v>25.542261904761908</v>
      </c>
      <c r="J11" s="116">
        <f>I11*1.05</f>
        <v>26.819375000000004</v>
      </c>
      <c r="K11" s="60">
        <f>I11*1.1</f>
        <v>28.096488095238101</v>
      </c>
      <c r="L11" s="60">
        <f>K11*1.05</f>
        <v>29.501312500000008</v>
      </c>
      <c r="M11" s="60">
        <f>K11*1.1</f>
        <v>30.906136904761915</v>
      </c>
      <c r="N11" s="60">
        <f t="shared" ref="N11:O13" si="2">M11*1.1</f>
        <v>33.996750595238112</v>
      </c>
      <c r="O11" s="117">
        <f t="shared" si="2"/>
        <v>37.396425654761927</v>
      </c>
      <c r="P11" s="118" t="s">
        <v>340</v>
      </c>
    </row>
    <row r="12" spans="1:17" x14ac:dyDescent="0.2">
      <c r="A12" s="111" t="s">
        <v>45</v>
      </c>
      <c r="B12" s="112">
        <v>13.94</v>
      </c>
      <c r="C12" s="113">
        <f t="shared" ref="C12:C14" si="3">B12*2080</f>
        <v>28995.200000000001</v>
      </c>
      <c r="D12" s="59">
        <f>D11-(D11*0.25)</f>
        <v>19.156696428571429</v>
      </c>
      <c r="E12" s="114">
        <f t="shared" ref="E12:E13" si="4">D12*40*52</f>
        <v>39845.928571428572</v>
      </c>
      <c r="F12" s="59">
        <f t="shared" si="0"/>
        <v>16.326731543387275</v>
      </c>
      <c r="G12" s="59">
        <f t="shared" si="0"/>
        <v>16.326731543387275</v>
      </c>
      <c r="H12" s="59">
        <f t="shared" si="0"/>
        <v>16.326731543387275</v>
      </c>
      <c r="I12" s="60">
        <f t="shared" si="1"/>
        <v>19.156696428571429</v>
      </c>
      <c r="J12" s="116">
        <f t="shared" ref="J12:L13" si="5">I12*1.05</f>
        <v>20.114531250000002</v>
      </c>
      <c r="K12" s="60">
        <f>I12*1.1</f>
        <v>21.072366071428572</v>
      </c>
      <c r="L12" s="60">
        <f t="shared" si="5"/>
        <v>22.125984375000002</v>
      </c>
      <c r="M12" s="60">
        <f>K12*1.1</f>
        <v>23.179602678571431</v>
      </c>
      <c r="N12" s="60">
        <f t="shared" si="2"/>
        <v>25.497562946428577</v>
      </c>
      <c r="O12" s="117">
        <f t="shared" si="2"/>
        <v>28.047319241071438</v>
      </c>
      <c r="P12" s="119" t="s">
        <v>83</v>
      </c>
      <c r="Q12" s="120"/>
    </row>
    <row r="13" spans="1:17" x14ac:dyDescent="0.2">
      <c r="A13" s="111" t="s">
        <v>46</v>
      </c>
      <c r="B13" s="112">
        <v>12.1</v>
      </c>
      <c r="C13" s="113">
        <f t="shared" si="3"/>
        <v>25168</v>
      </c>
      <c r="D13" s="59">
        <f>D12-(D12*0.25)</f>
        <v>14.367522321428572</v>
      </c>
      <c r="E13" s="114">
        <f t="shared" si="4"/>
        <v>29884.446428571431</v>
      </c>
      <c r="F13" s="59">
        <f>F21*1.1</f>
        <v>13.061385234709819</v>
      </c>
      <c r="G13" s="59">
        <f>G21*1.1</f>
        <v>13.061385234709819</v>
      </c>
      <c r="H13" s="59">
        <f>H21*1.1</f>
        <v>13.061385234709819</v>
      </c>
      <c r="I13" s="60">
        <f t="shared" si="1"/>
        <v>14.367522321428572</v>
      </c>
      <c r="J13" s="116">
        <f t="shared" si="5"/>
        <v>15.085898437500001</v>
      </c>
      <c r="K13" s="60">
        <f>I13*1.1</f>
        <v>15.80427455357143</v>
      </c>
      <c r="L13" s="60">
        <f t="shared" si="5"/>
        <v>16.594488281250001</v>
      </c>
      <c r="M13" s="60">
        <f>K13*1.1</f>
        <v>17.384702008928574</v>
      </c>
      <c r="N13" s="60">
        <f t="shared" si="2"/>
        <v>19.123172209821433</v>
      </c>
      <c r="O13" s="117">
        <f>N13*1.1</f>
        <v>21.03548943080358</v>
      </c>
      <c r="P13" s="119" t="s">
        <v>84</v>
      </c>
      <c r="Q13" s="121"/>
    </row>
    <row r="14" spans="1:17" ht="28.5" x14ac:dyDescent="0.2">
      <c r="A14" s="111" t="s">
        <v>47</v>
      </c>
      <c r="B14" s="112">
        <v>14.43</v>
      </c>
      <c r="C14" s="113">
        <f t="shared" si="3"/>
        <v>30014.399999999998</v>
      </c>
      <c r="D14" s="59">
        <f>D12</f>
        <v>19.156696428571429</v>
      </c>
      <c r="E14" s="114">
        <f>E12</f>
        <v>39845.928571428572</v>
      </c>
      <c r="F14" s="59">
        <f t="shared" ref="F14:M14" si="6">F12</f>
        <v>16.326731543387275</v>
      </c>
      <c r="G14" s="60">
        <f t="shared" si="6"/>
        <v>16.326731543387275</v>
      </c>
      <c r="H14" s="60">
        <f t="shared" si="6"/>
        <v>16.326731543387275</v>
      </c>
      <c r="I14" s="60">
        <f t="shared" si="6"/>
        <v>19.156696428571429</v>
      </c>
      <c r="J14" s="116">
        <f t="shared" si="6"/>
        <v>20.114531250000002</v>
      </c>
      <c r="K14" s="60">
        <f t="shared" si="6"/>
        <v>21.072366071428572</v>
      </c>
      <c r="L14" s="60">
        <f t="shared" ref="L14" si="7">L12</f>
        <v>22.125984375000002</v>
      </c>
      <c r="M14" s="60">
        <f t="shared" si="6"/>
        <v>23.179602678571431</v>
      </c>
      <c r="N14" s="122" t="s">
        <v>186</v>
      </c>
      <c r="O14" s="123" t="s">
        <v>186</v>
      </c>
      <c r="P14" s="119" t="s">
        <v>185</v>
      </c>
      <c r="Q14" s="120"/>
    </row>
    <row r="15" spans="1:17" ht="15" thickBot="1" x14ac:dyDescent="0.25">
      <c r="A15" s="124"/>
      <c r="B15" s="125"/>
      <c r="C15" s="126"/>
      <c r="D15" s="127"/>
      <c r="E15" s="128"/>
      <c r="F15" s="129"/>
      <c r="G15" s="130"/>
      <c r="H15" s="130"/>
      <c r="I15" s="130"/>
      <c r="J15" s="130"/>
      <c r="K15" s="130"/>
      <c r="L15" s="130"/>
      <c r="M15" s="130"/>
      <c r="N15" s="131"/>
      <c r="O15" s="131"/>
      <c r="P15" s="132"/>
      <c r="Q15" s="120"/>
    </row>
    <row r="16" spans="1:17" ht="15.75" customHeight="1" thickBot="1" x14ac:dyDescent="0.3">
      <c r="A16" s="238" t="s">
        <v>76</v>
      </c>
      <c r="B16" s="260" t="s">
        <v>100</v>
      </c>
      <c r="C16" s="261"/>
      <c r="D16" s="241" t="s">
        <v>77</v>
      </c>
      <c r="E16" s="244" t="s">
        <v>210</v>
      </c>
      <c r="F16" s="133" t="s">
        <v>78</v>
      </c>
      <c r="G16" s="134" t="s">
        <v>78</v>
      </c>
      <c r="H16" s="134" t="s">
        <v>78</v>
      </c>
      <c r="I16" s="259" t="s">
        <v>78</v>
      </c>
      <c r="J16" s="259"/>
      <c r="K16" s="259" t="s">
        <v>79</v>
      </c>
      <c r="L16" s="259"/>
      <c r="M16" s="134" t="s">
        <v>80</v>
      </c>
      <c r="N16" s="134" t="s">
        <v>80</v>
      </c>
      <c r="O16" s="206" t="s">
        <v>80</v>
      </c>
      <c r="P16" s="106" t="s">
        <v>81</v>
      </c>
      <c r="Q16" s="107"/>
    </row>
    <row r="17" spans="1:17" s="44" customFormat="1" ht="13.9" customHeight="1" x14ac:dyDescent="0.25">
      <c r="A17" s="239"/>
      <c r="B17" s="251" t="s">
        <v>101</v>
      </c>
      <c r="C17" s="253" t="s">
        <v>195</v>
      </c>
      <c r="D17" s="242"/>
      <c r="E17" s="245"/>
      <c r="F17" s="247" t="s">
        <v>196</v>
      </c>
      <c r="G17" s="249" t="s">
        <v>197</v>
      </c>
      <c r="H17" s="249" t="s">
        <v>198</v>
      </c>
      <c r="I17" s="266" t="s">
        <v>43</v>
      </c>
      <c r="J17" s="267"/>
      <c r="K17" s="266" t="s">
        <v>200</v>
      </c>
      <c r="L17" s="267"/>
      <c r="M17" s="257" t="s">
        <v>201</v>
      </c>
      <c r="N17" s="257" t="s">
        <v>202</v>
      </c>
      <c r="O17" s="255" t="s">
        <v>203</v>
      </c>
      <c r="P17" s="235" t="s">
        <v>82</v>
      </c>
      <c r="Q17" s="135"/>
    </row>
    <row r="18" spans="1:17" s="44" customFormat="1" ht="30" customHeight="1" x14ac:dyDescent="0.25">
      <c r="A18" s="240"/>
      <c r="B18" s="252"/>
      <c r="C18" s="254"/>
      <c r="D18" s="243"/>
      <c r="E18" s="246"/>
      <c r="F18" s="248"/>
      <c r="G18" s="250"/>
      <c r="H18" s="250"/>
      <c r="I18" s="109" t="s">
        <v>168</v>
      </c>
      <c r="J18" s="109" t="s">
        <v>169</v>
      </c>
      <c r="K18" s="109" t="s">
        <v>171</v>
      </c>
      <c r="L18" s="109" t="s">
        <v>287</v>
      </c>
      <c r="M18" s="258"/>
      <c r="N18" s="258"/>
      <c r="O18" s="256"/>
      <c r="P18" s="236"/>
      <c r="Q18" s="135"/>
    </row>
    <row r="19" spans="1:17" x14ac:dyDescent="0.2">
      <c r="A19" s="111" t="s">
        <v>48</v>
      </c>
      <c r="B19" s="112">
        <f>B11</f>
        <v>15.65</v>
      </c>
      <c r="C19" s="113">
        <f>B19*2080</f>
        <v>32552</v>
      </c>
      <c r="D19" s="136">
        <f>39010/40/42</f>
        <v>23.220238095238095</v>
      </c>
      <c r="E19" s="114">
        <f>D19*40*52</f>
        <v>48298.095238095237</v>
      </c>
      <c r="F19" s="115">
        <f>F20*1.25</f>
        <v>18.553104026576449</v>
      </c>
      <c r="G19" s="115">
        <f t="shared" ref="G19:H20" si="8">G20*1.25</f>
        <v>18.553104026576449</v>
      </c>
      <c r="H19" s="115">
        <f t="shared" si="8"/>
        <v>18.553104026576449</v>
      </c>
      <c r="I19" s="60">
        <f>D19</f>
        <v>23.220238095238095</v>
      </c>
      <c r="J19" s="116">
        <f>I19*1.05</f>
        <v>24.381250000000001</v>
      </c>
      <c r="K19" s="60">
        <f>I19*1.1</f>
        <v>25.542261904761908</v>
      </c>
      <c r="L19" s="60">
        <f>K19*1.05</f>
        <v>26.819375000000004</v>
      </c>
      <c r="M19" s="60">
        <f>K19*1.1</f>
        <v>28.096488095238101</v>
      </c>
      <c r="N19" s="60">
        <f t="shared" ref="N19:O21" si="9">M19*1.1</f>
        <v>30.906136904761915</v>
      </c>
      <c r="O19" s="117">
        <f>N19*1.1</f>
        <v>33.996750595238112</v>
      </c>
      <c r="P19" s="137" t="s">
        <v>339</v>
      </c>
      <c r="Q19" s="120"/>
    </row>
    <row r="20" spans="1:17" x14ac:dyDescent="0.2">
      <c r="A20" s="111" t="s">
        <v>50</v>
      </c>
      <c r="B20" s="112">
        <f>B12</f>
        <v>13.94</v>
      </c>
      <c r="C20" s="113">
        <f t="shared" ref="C20:C22" si="10">B20*2080</f>
        <v>28995.200000000001</v>
      </c>
      <c r="D20" s="59">
        <f>D19-(D19*0.25)</f>
        <v>17.415178571428569</v>
      </c>
      <c r="E20" s="114">
        <f>D20*40*52</f>
        <v>36223.571428571428</v>
      </c>
      <c r="F20" s="59">
        <f>F21*1.25</f>
        <v>14.842483221261158</v>
      </c>
      <c r="G20" s="59">
        <f t="shared" si="8"/>
        <v>14.842483221261158</v>
      </c>
      <c r="H20" s="59">
        <f t="shared" si="8"/>
        <v>14.842483221261158</v>
      </c>
      <c r="I20" s="60">
        <f>D20</f>
        <v>17.415178571428569</v>
      </c>
      <c r="J20" s="116">
        <f t="shared" ref="J20:J21" si="11">I20*1.05</f>
        <v>18.285937499999999</v>
      </c>
      <c r="K20" s="60">
        <f>I20*1.1</f>
        <v>19.156696428571429</v>
      </c>
      <c r="L20" s="60">
        <f t="shared" ref="L20:L21" si="12">K20*1.05</f>
        <v>20.114531250000002</v>
      </c>
      <c r="M20" s="60">
        <f t="shared" ref="M20:M21" si="13">K20*1.1</f>
        <v>21.072366071428572</v>
      </c>
      <c r="N20" s="60">
        <f t="shared" si="9"/>
        <v>23.179602678571431</v>
      </c>
      <c r="O20" s="117">
        <f t="shared" si="9"/>
        <v>25.497562946428577</v>
      </c>
      <c r="P20" s="119" t="s">
        <v>83</v>
      </c>
      <c r="Q20" s="120"/>
    </row>
    <row r="21" spans="1:17" x14ac:dyDescent="0.2">
      <c r="A21" s="111" t="s">
        <v>51</v>
      </c>
      <c r="B21" s="112">
        <f>B13</f>
        <v>12.1</v>
      </c>
      <c r="C21" s="113">
        <f t="shared" si="10"/>
        <v>25168</v>
      </c>
      <c r="D21" s="59">
        <f>D20-(D20*0.25)</f>
        <v>13.061383928571427</v>
      </c>
      <c r="E21" s="114">
        <f>D21*40*52</f>
        <v>27167.678571428569</v>
      </c>
      <c r="F21" s="59">
        <f>H21</f>
        <v>11.873986577008926</v>
      </c>
      <c r="G21" s="60">
        <f>H21</f>
        <v>11.873986577008926</v>
      </c>
      <c r="H21" s="60">
        <f>0.909091*I21</f>
        <v>11.873986577008926</v>
      </c>
      <c r="I21" s="60">
        <f>D21</f>
        <v>13.061383928571427</v>
      </c>
      <c r="J21" s="116">
        <f t="shared" si="11"/>
        <v>13.714453124999999</v>
      </c>
      <c r="K21" s="60">
        <f>I21*1.1</f>
        <v>14.36752232142857</v>
      </c>
      <c r="L21" s="60">
        <f t="shared" si="12"/>
        <v>15.085898437499999</v>
      </c>
      <c r="M21" s="60">
        <f t="shared" si="13"/>
        <v>15.804274553571428</v>
      </c>
      <c r="N21" s="60">
        <f t="shared" si="9"/>
        <v>17.384702008928571</v>
      </c>
      <c r="O21" s="117">
        <f t="shared" si="9"/>
        <v>19.12317220982143</v>
      </c>
      <c r="P21" s="119" t="s">
        <v>184</v>
      </c>
      <c r="Q21" s="121"/>
    </row>
    <row r="22" spans="1:17" ht="28.5" x14ac:dyDescent="0.2">
      <c r="A22" s="111" t="s">
        <v>52</v>
      </c>
      <c r="B22" s="112">
        <f>B14</f>
        <v>14.43</v>
      </c>
      <c r="C22" s="113">
        <f t="shared" si="10"/>
        <v>30014.399999999998</v>
      </c>
      <c r="D22" s="59">
        <f>D20</f>
        <v>17.415178571428569</v>
      </c>
      <c r="E22" s="114">
        <f t="shared" ref="E22:M22" si="14">E20</f>
        <v>36223.571428571428</v>
      </c>
      <c r="F22" s="138">
        <f t="shared" si="14"/>
        <v>14.842483221261158</v>
      </c>
      <c r="G22" s="60">
        <f t="shared" si="14"/>
        <v>14.842483221261158</v>
      </c>
      <c r="H22" s="60">
        <f t="shared" si="14"/>
        <v>14.842483221261158</v>
      </c>
      <c r="I22" s="60">
        <f t="shared" si="14"/>
        <v>17.415178571428569</v>
      </c>
      <c r="J22" s="116">
        <f t="shared" si="14"/>
        <v>18.285937499999999</v>
      </c>
      <c r="K22" s="60">
        <f t="shared" si="14"/>
        <v>19.156696428571429</v>
      </c>
      <c r="L22" s="60">
        <f t="shared" si="14"/>
        <v>20.114531250000002</v>
      </c>
      <c r="M22" s="60">
        <f t="shared" si="14"/>
        <v>21.072366071428572</v>
      </c>
      <c r="N22" s="122" t="s">
        <v>186</v>
      </c>
      <c r="O22" s="123" t="s">
        <v>186</v>
      </c>
      <c r="P22" s="119" t="s">
        <v>185</v>
      </c>
      <c r="Q22" s="120"/>
    </row>
    <row r="23" spans="1:17" x14ac:dyDescent="0.2">
      <c r="A23" s="139"/>
      <c r="E23" s="140"/>
      <c r="L23" s="46"/>
    </row>
    <row r="24" spans="1:17" x14ac:dyDescent="0.2">
      <c r="B24" s="1"/>
      <c r="C24" s="1"/>
      <c r="L24" s="46"/>
    </row>
    <row r="25" spans="1:17" x14ac:dyDescent="0.2">
      <c r="L25" s="46"/>
    </row>
    <row r="26" spans="1:17" x14ac:dyDescent="0.2">
      <c r="L26" s="46"/>
    </row>
    <row r="27" spans="1:17" x14ac:dyDescent="0.2">
      <c r="M27" s="46"/>
      <c r="N27" s="46"/>
    </row>
    <row r="28" spans="1:17" x14ac:dyDescent="0.2">
      <c r="F28" s="46"/>
      <c r="G28" s="46"/>
    </row>
    <row r="29" spans="1:17" x14ac:dyDescent="0.2">
      <c r="D29" s="46"/>
    </row>
    <row r="30" spans="1:17" x14ac:dyDescent="0.2">
      <c r="G30" s="46"/>
    </row>
    <row r="31" spans="1:17" x14ac:dyDescent="0.2">
      <c r="G31" s="46"/>
    </row>
  </sheetData>
  <mergeCells count="37">
    <mergeCell ref="K8:L8"/>
    <mergeCell ref="K9:L9"/>
    <mergeCell ref="K16:L16"/>
    <mergeCell ref="K17:L17"/>
    <mergeCell ref="I17:J17"/>
    <mergeCell ref="A1:P1"/>
    <mergeCell ref="A7:P7"/>
    <mergeCell ref="A8:A10"/>
    <mergeCell ref="D8:D10"/>
    <mergeCell ref="E8:E10"/>
    <mergeCell ref="F9:F10"/>
    <mergeCell ref="G9:G10"/>
    <mergeCell ref="H9:H10"/>
    <mergeCell ref="I9:J9"/>
    <mergeCell ref="M9:M10"/>
    <mergeCell ref="A4:P5"/>
    <mergeCell ref="N9:N10"/>
    <mergeCell ref="B8:C8"/>
    <mergeCell ref="B9:B10"/>
    <mergeCell ref="C9:C10"/>
    <mergeCell ref="O9:O10"/>
    <mergeCell ref="P9:P10"/>
    <mergeCell ref="I8:J8"/>
    <mergeCell ref="A16:A18"/>
    <mergeCell ref="D16:D18"/>
    <mergeCell ref="E16:E18"/>
    <mergeCell ref="F17:F18"/>
    <mergeCell ref="G17:G18"/>
    <mergeCell ref="B17:B18"/>
    <mergeCell ref="C17:C18"/>
    <mergeCell ref="P17:P18"/>
    <mergeCell ref="O17:O18"/>
    <mergeCell ref="N17:N18"/>
    <mergeCell ref="M17:M18"/>
    <mergeCell ref="H17:H18"/>
    <mergeCell ref="I16:J16"/>
    <mergeCell ref="B16:C16"/>
  </mergeCells>
  <pageMargins left="0.7" right="0.7" top="0.75" bottom="0.75" header="0.3" footer="0.3"/>
  <pageSetup scale="27" fitToHeight="0" orientation="landscape" r:id="rId1"/>
  <ignoredErrors>
    <ignoredError sqref="K11:K14 L11:L13 K19:K21 L19:L22"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5ECE-A405-402F-98AE-3F4D053F2DFE}">
  <sheetPr>
    <tabColor rgb="FF5E82A3"/>
  </sheetPr>
  <dimension ref="A1:Z56"/>
  <sheetViews>
    <sheetView topLeftCell="B1" zoomScaleNormal="100" workbookViewId="0">
      <selection activeCell="D14" sqref="D14"/>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8" bestFit="1" customWidth="1"/>
    <col min="16" max="16" width="9.140625" style="10" bestFit="1" customWidth="1"/>
    <col min="17" max="18" width="8" bestFit="1" customWidth="1"/>
    <col min="19" max="19" width="9.140625" bestFit="1" customWidth="1"/>
    <col min="20" max="20" width="8.7109375" bestFit="1" customWidth="1"/>
    <col min="23" max="24" width="8" bestFit="1" customWidth="1"/>
    <col min="25" max="25" width="14.5703125" customWidth="1"/>
    <col min="30" max="30" width="10.140625" bestFit="1" customWidth="1"/>
    <col min="33" max="33" width="33.5703125" customWidth="1"/>
    <col min="34" max="34" width="2.85546875" customWidth="1"/>
  </cols>
  <sheetData>
    <row r="1" spans="1:26" ht="23.25" x14ac:dyDescent="0.35">
      <c r="A1" s="262" t="s">
        <v>264</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4" spans="1:26" ht="18.75" x14ac:dyDescent="0.3">
      <c r="A4" s="318" t="s">
        <v>245</v>
      </c>
      <c r="B4" s="318"/>
      <c r="C4" s="318"/>
      <c r="D4" s="318"/>
      <c r="E4" s="318"/>
      <c r="F4" s="318"/>
      <c r="G4" s="318"/>
      <c r="H4" s="318"/>
    </row>
    <row r="5" spans="1:26" ht="36" customHeight="1" x14ac:dyDescent="0.25">
      <c r="A5" s="316" t="s">
        <v>211</v>
      </c>
      <c r="B5" s="317" t="s">
        <v>143</v>
      </c>
      <c r="C5" s="317" t="s">
        <v>213</v>
      </c>
      <c r="D5" s="317" t="s">
        <v>246</v>
      </c>
      <c r="E5" s="317" t="s">
        <v>231</v>
      </c>
      <c r="F5" s="317"/>
      <c r="G5" s="317" t="s">
        <v>214</v>
      </c>
      <c r="H5" s="317"/>
      <c r="P5"/>
      <c r="R5" s="10"/>
    </row>
    <row r="6" spans="1:26" ht="15.75" thickBot="1" x14ac:dyDescent="0.3">
      <c r="A6" s="316"/>
      <c r="B6" s="317"/>
      <c r="C6" s="317"/>
      <c r="D6" s="319"/>
      <c r="E6" s="163" t="s">
        <v>157</v>
      </c>
      <c r="F6" s="163" t="s">
        <v>215</v>
      </c>
      <c r="G6" s="163" t="s">
        <v>157</v>
      </c>
      <c r="H6" s="163" t="s">
        <v>215</v>
      </c>
      <c r="P6"/>
      <c r="R6" s="10"/>
    </row>
    <row r="7" spans="1:26" ht="15.75" thickBot="1" x14ac:dyDescent="0.3">
      <c r="A7" s="195" t="s">
        <v>247</v>
      </c>
      <c r="B7" s="196">
        <v>1</v>
      </c>
      <c r="C7" s="197">
        <f>'1A'!B13</f>
        <v>12.1</v>
      </c>
      <c r="D7" s="198" t="s">
        <v>186</v>
      </c>
      <c r="E7" s="199">
        <f t="shared" ref="E7:E12" si="0">W19-B19</f>
        <v>-181</v>
      </c>
      <c r="F7" s="200">
        <f t="shared" ref="F7:F12" si="1">W29</f>
        <v>-0.3731958762886598</v>
      </c>
      <c r="G7" s="201">
        <f t="shared" ref="G7:G12" si="2">S38-B38</f>
        <v>4.09</v>
      </c>
      <c r="H7" s="202">
        <f t="shared" ref="H7:H12" si="3">S48</f>
        <v>0.46266968325791852</v>
      </c>
      <c r="P7"/>
      <c r="R7" s="10"/>
    </row>
    <row r="8" spans="1:26" ht="15.75" thickTop="1" x14ac:dyDescent="0.25">
      <c r="A8" s="178" t="s">
        <v>262</v>
      </c>
      <c r="B8" s="172">
        <v>0.97</v>
      </c>
      <c r="C8" s="185">
        <f>S39</f>
        <v>14.35</v>
      </c>
      <c r="D8" s="187">
        <f>C8-C7</f>
        <v>2.25</v>
      </c>
      <c r="E8" s="174">
        <f t="shared" si="0"/>
        <v>1404</v>
      </c>
      <c r="F8" s="173">
        <f t="shared" si="1"/>
        <v>2.5856353591160222</v>
      </c>
      <c r="G8" s="176">
        <f t="shared" si="2"/>
        <v>5.4699999999999989</v>
      </c>
      <c r="H8" s="177">
        <f t="shared" si="3"/>
        <v>0.61599099099099086</v>
      </c>
      <c r="P8"/>
      <c r="R8" s="10"/>
    </row>
    <row r="9" spans="1:26" x14ac:dyDescent="0.25">
      <c r="A9" s="178" t="s">
        <v>258</v>
      </c>
      <c r="B9" s="164">
        <v>0.95</v>
      </c>
      <c r="C9" s="185">
        <f t="shared" ref="C9:C12" si="4">S40</f>
        <v>10.6</v>
      </c>
      <c r="D9" s="187">
        <f>C9-C7</f>
        <v>-1.5</v>
      </c>
      <c r="E9" s="174">
        <f t="shared" si="0"/>
        <v>-326</v>
      </c>
      <c r="F9" s="173">
        <f t="shared" si="1"/>
        <v>-0.19781553398058252</v>
      </c>
      <c r="G9" s="175">
        <f t="shared" si="2"/>
        <v>-0.5600000000000005</v>
      </c>
      <c r="H9" s="177">
        <f t="shared" si="3"/>
        <v>-5.0179211469534094E-2</v>
      </c>
      <c r="P9"/>
      <c r="R9" s="10"/>
    </row>
    <row r="10" spans="1:26" x14ac:dyDescent="0.25">
      <c r="A10" s="178" t="s">
        <v>260</v>
      </c>
      <c r="B10" s="164">
        <v>0.95</v>
      </c>
      <c r="C10" s="185">
        <f t="shared" si="4"/>
        <v>14.21</v>
      </c>
      <c r="D10" s="187">
        <f>C10-C7</f>
        <v>2.1100000000000012</v>
      </c>
      <c r="E10" s="174">
        <f t="shared" si="0"/>
        <v>-268</v>
      </c>
      <c r="F10" s="173">
        <f t="shared" si="1"/>
        <v>-0.11232187761944677</v>
      </c>
      <c r="G10" s="175">
        <f t="shared" si="2"/>
        <v>7.9400000000000013</v>
      </c>
      <c r="H10" s="177">
        <f t="shared" si="3"/>
        <v>1.2663476874003192</v>
      </c>
      <c r="P10"/>
      <c r="R10" s="10"/>
    </row>
    <row r="11" spans="1:26" x14ac:dyDescent="0.25">
      <c r="A11" s="178" t="s">
        <v>259</v>
      </c>
      <c r="B11" s="164">
        <v>0.95</v>
      </c>
      <c r="C11" s="185">
        <f t="shared" si="4"/>
        <v>16.3</v>
      </c>
      <c r="D11" s="187">
        <f>C11-C7</f>
        <v>4.2000000000000011</v>
      </c>
      <c r="E11" s="174">
        <f t="shared" si="0"/>
        <v>-160</v>
      </c>
      <c r="F11" s="173">
        <f t="shared" si="1"/>
        <v>-0.86021505376344087</v>
      </c>
      <c r="G11" s="175">
        <f t="shared" si="2"/>
        <v>7.3500000000000014</v>
      </c>
      <c r="H11" s="177">
        <f t="shared" si="3"/>
        <v>0.8212290502793298</v>
      </c>
      <c r="P11"/>
      <c r="R11" s="10"/>
    </row>
    <row r="12" spans="1:26" ht="15.75" thickBot="1" x14ac:dyDescent="0.3">
      <c r="A12" s="179" t="s">
        <v>261</v>
      </c>
      <c r="B12" s="180">
        <v>0.94</v>
      </c>
      <c r="C12" s="186">
        <f t="shared" si="4"/>
        <v>16.64</v>
      </c>
      <c r="D12" s="188">
        <f>C12-C7</f>
        <v>4.5400000000000009</v>
      </c>
      <c r="E12" s="181">
        <f t="shared" si="0"/>
        <v>-215</v>
      </c>
      <c r="F12" s="182">
        <f t="shared" si="1"/>
        <v>-0.46137339055793991</v>
      </c>
      <c r="G12" s="183">
        <f t="shared" si="2"/>
        <v>6.76</v>
      </c>
      <c r="H12" s="184">
        <f t="shared" si="3"/>
        <v>0.68421052631578938</v>
      </c>
      <c r="P12"/>
      <c r="R12" s="10"/>
    </row>
    <row r="13" spans="1:26" x14ac:dyDescent="0.25">
      <c r="A13" s="1"/>
      <c r="B13" s="35"/>
      <c r="C13" s="36"/>
      <c r="D13" s="36"/>
    </row>
    <row r="14" spans="1:26" x14ac:dyDescent="0.25">
      <c r="D14" s="221"/>
    </row>
    <row r="17" spans="1:26" ht="15.75" x14ac:dyDescent="0.25">
      <c r="A17" s="315" t="s">
        <v>326</v>
      </c>
      <c r="B17" s="315"/>
      <c r="C17" s="315"/>
      <c r="D17" s="315"/>
      <c r="E17" s="315"/>
      <c r="F17" s="315"/>
      <c r="G17" s="315"/>
      <c r="H17" s="315"/>
      <c r="I17" s="315"/>
      <c r="J17" s="315"/>
      <c r="K17" s="315"/>
      <c r="L17" s="315"/>
      <c r="M17" s="315"/>
      <c r="N17" s="315"/>
      <c r="O17" s="315"/>
      <c r="P17" s="315"/>
      <c r="Q17" s="315"/>
      <c r="R17" s="315"/>
      <c r="S17" s="315"/>
      <c r="T17" s="315"/>
      <c r="U17" s="315"/>
      <c r="V17" s="315"/>
      <c r="W17" s="315"/>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247</v>
      </c>
      <c r="B19" s="166">
        <v>485</v>
      </c>
      <c r="C19" s="166">
        <v>485</v>
      </c>
      <c r="D19" s="166">
        <v>473</v>
      </c>
      <c r="E19" s="166">
        <v>447</v>
      </c>
      <c r="F19" s="166">
        <v>439</v>
      </c>
      <c r="G19" s="166">
        <v>435</v>
      </c>
      <c r="H19" s="166">
        <v>427</v>
      </c>
      <c r="I19" s="166">
        <v>424</v>
      </c>
      <c r="J19" s="166">
        <v>425</v>
      </c>
      <c r="K19" s="166">
        <v>433</v>
      </c>
      <c r="L19" s="166">
        <v>429</v>
      </c>
      <c r="M19" s="166">
        <v>465</v>
      </c>
      <c r="N19" s="166">
        <v>452</v>
      </c>
      <c r="O19" s="166">
        <v>445</v>
      </c>
      <c r="P19" s="166">
        <v>424</v>
      </c>
      <c r="Q19" s="166">
        <v>410</v>
      </c>
      <c r="R19" s="166">
        <v>388</v>
      </c>
      <c r="S19" s="166">
        <v>380</v>
      </c>
      <c r="T19" s="166">
        <v>400</v>
      </c>
      <c r="U19" s="166">
        <v>325</v>
      </c>
      <c r="V19" s="166">
        <v>320</v>
      </c>
      <c r="W19" s="166">
        <v>304</v>
      </c>
    </row>
    <row r="20" spans="1:26" ht="15.75" thickTop="1" x14ac:dyDescent="0.25">
      <c r="A20" s="143" t="s">
        <v>262</v>
      </c>
      <c r="B20" s="144">
        <v>543</v>
      </c>
      <c r="C20" s="144">
        <v>672</v>
      </c>
      <c r="D20" s="144">
        <v>781</v>
      </c>
      <c r="E20" s="144">
        <v>783</v>
      </c>
      <c r="F20" s="144">
        <v>835</v>
      </c>
      <c r="G20" s="144">
        <v>935</v>
      </c>
      <c r="H20" s="144">
        <v>1115</v>
      </c>
      <c r="I20" s="144">
        <v>1218</v>
      </c>
      <c r="J20" s="144">
        <v>1308</v>
      </c>
      <c r="K20" s="144">
        <v>1375</v>
      </c>
      <c r="L20" s="144">
        <v>1369</v>
      </c>
      <c r="M20" s="144">
        <v>1444</v>
      </c>
      <c r="N20" s="144">
        <v>1704</v>
      </c>
      <c r="O20" s="144">
        <v>1800</v>
      </c>
      <c r="P20" s="144">
        <v>2029</v>
      </c>
      <c r="Q20" s="144">
        <v>2036</v>
      </c>
      <c r="R20" s="144">
        <v>1981</v>
      </c>
      <c r="S20" s="144">
        <v>1991</v>
      </c>
      <c r="T20" s="144">
        <v>1977</v>
      </c>
      <c r="U20" s="144">
        <v>1764</v>
      </c>
      <c r="V20" s="144">
        <v>1814</v>
      </c>
      <c r="W20" s="144">
        <v>1947</v>
      </c>
    </row>
    <row r="21" spans="1:26" x14ac:dyDescent="0.25">
      <c r="A21" s="143" t="s">
        <v>258</v>
      </c>
      <c r="B21" s="144">
        <v>1648</v>
      </c>
      <c r="C21" s="144">
        <v>1638</v>
      </c>
      <c r="D21" s="144">
        <v>1637</v>
      </c>
      <c r="E21" s="144">
        <v>1600</v>
      </c>
      <c r="F21" s="144">
        <v>1542</v>
      </c>
      <c r="G21" s="144">
        <v>1557</v>
      </c>
      <c r="H21" s="144">
        <v>1590</v>
      </c>
      <c r="I21" s="144">
        <v>1492</v>
      </c>
      <c r="J21" s="144">
        <v>1376</v>
      </c>
      <c r="K21" s="144">
        <v>1314</v>
      </c>
      <c r="L21" s="144">
        <v>1405</v>
      </c>
      <c r="M21" s="144">
        <v>1460</v>
      </c>
      <c r="N21" s="144">
        <v>1551</v>
      </c>
      <c r="O21" s="144">
        <v>1556</v>
      </c>
      <c r="P21" s="144">
        <v>1619</v>
      </c>
      <c r="Q21" s="144">
        <v>1697</v>
      </c>
      <c r="R21" s="144">
        <v>1732</v>
      </c>
      <c r="S21" s="144">
        <v>1634</v>
      </c>
      <c r="T21" s="144">
        <v>1603</v>
      </c>
      <c r="U21" s="144">
        <v>1118</v>
      </c>
      <c r="V21" s="144">
        <v>1127</v>
      </c>
      <c r="W21" s="144">
        <v>1322</v>
      </c>
    </row>
    <row r="22" spans="1:26" x14ac:dyDescent="0.25">
      <c r="A22" s="143" t="s">
        <v>260</v>
      </c>
      <c r="B22" s="144">
        <v>2386</v>
      </c>
      <c r="C22" s="144">
        <v>2429</v>
      </c>
      <c r="D22" s="144">
        <v>2426</v>
      </c>
      <c r="E22" s="144">
        <v>2431</v>
      </c>
      <c r="F22" s="144">
        <v>2431</v>
      </c>
      <c r="G22" s="144">
        <v>2424</v>
      </c>
      <c r="H22" s="144">
        <v>2423</v>
      </c>
      <c r="I22" s="144">
        <v>2406</v>
      </c>
      <c r="J22" s="144">
        <v>2254</v>
      </c>
      <c r="K22" s="144">
        <v>2189</v>
      </c>
      <c r="L22" s="144">
        <v>2171</v>
      </c>
      <c r="M22" s="144">
        <v>2152</v>
      </c>
      <c r="N22" s="144">
        <v>2185</v>
      </c>
      <c r="O22" s="144">
        <v>2226</v>
      </c>
      <c r="P22" s="144">
        <v>2277</v>
      </c>
      <c r="Q22" s="144">
        <v>2378</v>
      </c>
      <c r="R22" s="144">
        <v>2444</v>
      </c>
      <c r="S22" s="144">
        <v>2437</v>
      </c>
      <c r="T22" s="144">
        <v>2482</v>
      </c>
      <c r="U22" s="144">
        <v>1839</v>
      </c>
      <c r="V22" s="144">
        <v>1800</v>
      </c>
      <c r="W22" s="144">
        <v>2118</v>
      </c>
    </row>
    <row r="23" spans="1:26" x14ac:dyDescent="0.25">
      <c r="A23" s="143" t="s">
        <v>259</v>
      </c>
      <c r="B23" s="146">
        <v>186</v>
      </c>
      <c r="C23" s="146">
        <v>182</v>
      </c>
      <c r="D23" s="146">
        <v>168</v>
      </c>
      <c r="E23" s="146">
        <v>162</v>
      </c>
      <c r="F23" s="146">
        <v>163</v>
      </c>
      <c r="G23" s="146">
        <v>144</v>
      </c>
      <c r="H23" s="146">
        <v>142</v>
      </c>
      <c r="I23" s="146">
        <v>155</v>
      </c>
      <c r="J23" s="146">
        <v>164</v>
      </c>
      <c r="K23" s="146">
        <v>167</v>
      </c>
      <c r="L23" s="146">
        <v>167</v>
      </c>
      <c r="M23" s="146">
        <v>165</v>
      </c>
      <c r="N23" s="146">
        <v>173</v>
      </c>
      <c r="O23" s="146">
        <v>174</v>
      </c>
      <c r="P23" s="146">
        <v>183</v>
      </c>
      <c r="Q23" s="146">
        <v>182</v>
      </c>
      <c r="R23" s="146">
        <v>154</v>
      </c>
      <c r="S23" s="146">
        <v>126</v>
      </c>
      <c r="T23" s="146">
        <v>48</v>
      </c>
      <c r="U23" s="146">
        <v>33</v>
      </c>
      <c r="V23" s="146">
        <v>16</v>
      </c>
      <c r="W23" s="146">
        <v>26</v>
      </c>
    </row>
    <row r="24" spans="1:26" x14ac:dyDescent="0.25">
      <c r="A24" s="143" t="s">
        <v>261</v>
      </c>
      <c r="B24" s="146">
        <v>466</v>
      </c>
      <c r="C24" s="146">
        <v>482</v>
      </c>
      <c r="D24" s="146">
        <v>491</v>
      </c>
      <c r="E24" s="146">
        <v>468</v>
      </c>
      <c r="F24" s="146">
        <v>456</v>
      </c>
      <c r="G24" s="146">
        <v>453</v>
      </c>
      <c r="H24" s="146">
        <v>434</v>
      </c>
      <c r="I24" s="146">
        <v>402</v>
      </c>
      <c r="J24" s="146">
        <v>387</v>
      </c>
      <c r="K24" s="146">
        <v>413</v>
      </c>
      <c r="L24" s="146">
        <v>428</v>
      </c>
      <c r="M24" s="146">
        <v>451</v>
      </c>
      <c r="N24" s="146">
        <v>457</v>
      </c>
      <c r="O24" s="146">
        <v>435</v>
      </c>
      <c r="P24" s="146">
        <v>403</v>
      </c>
      <c r="Q24" s="146">
        <v>380</v>
      </c>
      <c r="R24" s="146">
        <v>371</v>
      </c>
      <c r="S24" s="146">
        <v>332</v>
      </c>
      <c r="T24" s="146">
        <v>310</v>
      </c>
      <c r="U24" s="146">
        <v>279</v>
      </c>
      <c r="V24" s="146">
        <v>253</v>
      </c>
      <c r="W24" s="146">
        <v>251</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5" t="s">
        <v>327</v>
      </c>
      <c r="B27" s="315"/>
      <c r="C27" s="315"/>
      <c r="D27" s="315"/>
      <c r="E27" s="315"/>
      <c r="F27" s="315"/>
      <c r="G27" s="315"/>
      <c r="H27" s="315"/>
      <c r="I27" s="315"/>
      <c r="J27" s="315"/>
      <c r="K27" s="315"/>
      <c r="L27" s="315"/>
      <c r="M27" s="315"/>
      <c r="N27" s="315"/>
      <c r="O27" s="315"/>
      <c r="P27" s="315"/>
      <c r="Q27" s="315"/>
      <c r="R27" s="315"/>
      <c r="S27" s="315"/>
      <c r="T27" s="315"/>
      <c r="U27" s="315"/>
      <c r="V27" s="315"/>
      <c r="W27" s="315"/>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247</v>
      </c>
      <c r="B29" s="167">
        <f t="shared" ref="B29:B34" si="5">(B19-B19)/B19</f>
        <v>0</v>
      </c>
      <c r="C29" s="167">
        <f t="shared" ref="C29:C34" si="6">(C19-B19)/B19</f>
        <v>0</v>
      </c>
      <c r="D29" s="167">
        <f t="shared" ref="D29:D34" si="7">(D19-B19)/B19</f>
        <v>-2.4742268041237112E-2</v>
      </c>
      <c r="E29" s="167">
        <f t="shared" ref="E29:E34" si="8">(E19-B19)/B19</f>
        <v>-7.8350515463917525E-2</v>
      </c>
      <c r="F29" s="167">
        <f t="shared" ref="F29:F34" si="9">(F19-B19)/B19</f>
        <v>-9.4845360824742264E-2</v>
      </c>
      <c r="G29" s="167">
        <f t="shared" ref="G29:G34" si="10">(G19-B19)/B19</f>
        <v>-0.10309278350515463</v>
      </c>
      <c r="H29" s="167">
        <f t="shared" ref="H29:H34" si="11">(H19-B19)/B19</f>
        <v>-0.11958762886597939</v>
      </c>
      <c r="I29" s="167">
        <f t="shared" ref="I29:I34" si="12">(I19-B19)/B19</f>
        <v>-0.12577319587628866</v>
      </c>
      <c r="J29" s="167">
        <f t="shared" ref="J29:J34" si="13">(J19-B19)/B19</f>
        <v>-0.12371134020618557</v>
      </c>
      <c r="K29" s="167">
        <f t="shared" ref="K29:K34" si="14">(K19-B19)/B19</f>
        <v>-0.10721649484536082</v>
      </c>
      <c r="L29" s="167">
        <f t="shared" ref="L29:L34" si="15">(L19-B19)/B19</f>
        <v>-0.1154639175257732</v>
      </c>
      <c r="M29" s="167">
        <f t="shared" ref="M29:M34" si="16">(M19-B19)/B19</f>
        <v>-4.1237113402061855E-2</v>
      </c>
      <c r="N29" s="167">
        <f t="shared" ref="N29:N34" si="17">(N19-B19)/B19</f>
        <v>-6.8041237113402056E-2</v>
      </c>
      <c r="O29" s="167">
        <f t="shared" ref="O29:O34" si="18">(O19-B19)/B19</f>
        <v>-8.247422680412371E-2</v>
      </c>
      <c r="P29" s="167">
        <f t="shared" ref="P29:P34" si="19">(P19-B19)/B19</f>
        <v>-0.12577319587628866</v>
      </c>
      <c r="Q29" s="167">
        <f t="shared" ref="Q29:Q34" si="20">(Q19-B19)/B19</f>
        <v>-0.15463917525773196</v>
      </c>
      <c r="R29" s="167">
        <f t="shared" ref="R29:R34" si="21">(R19-B19)/B19</f>
        <v>-0.2</v>
      </c>
      <c r="S29" s="167">
        <f t="shared" ref="S29:S34" si="22">(S19-B19)/B19</f>
        <v>-0.21649484536082475</v>
      </c>
      <c r="T29" s="167">
        <f t="shared" ref="T29:T34" si="23">(T19-B19)/B19</f>
        <v>-0.17525773195876287</v>
      </c>
      <c r="U29" s="167">
        <f t="shared" ref="U29:U34" si="24">(U19-B19)/B19</f>
        <v>-0.32989690721649484</v>
      </c>
      <c r="V29" s="167">
        <f t="shared" ref="V29:V34" si="25">(V19-B19)/B19</f>
        <v>-0.34020618556701032</v>
      </c>
      <c r="W29" s="167">
        <f t="shared" ref="W29:W34" si="26">(W19-B19)/B19</f>
        <v>-0.3731958762886598</v>
      </c>
      <c r="Y29" t="s">
        <v>258</v>
      </c>
      <c r="Z29" s="216">
        <v>-0.56000000000000005</v>
      </c>
    </row>
    <row r="30" spans="1:26" ht="15.75" thickTop="1" x14ac:dyDescent="0.25">
      <c r="A30" s="143" t="s">
        <v>262</v>
      </c>
      <c r="B30" s="147">
        <f t="shared" si="5"/>
        <v>0</v>
      </c>
      <c r="C30" s="147">
        <f t="shared" si="6"/>
        <v>0.23756906077348067</v>
      </c>
      <c r="D30" s="147">
        <f t="shared" si="7"/>
        <v>0.43830570902394106</v>
      </c>
      <c r="E30" s="147">
        <f t="shared" si="8"/>
        <v>0.44198895027624308</v>
      </c>
      <c r="F30" s="147">
        <f t="shared" si="9"/>
        <v>0.53775322283609572</v>
      </c>
      <c r="G30" s="147">
        <f t="shared" si="10"/>
        <v>0.7219152854511971</v>
      </c>
      <c r="H30" s="147">
        <f t="shared" si="11"/>
        <v>1.0534069981583793</v>
      </c>
      <c r="I30" s="147">
        <f t="shared" si="12"/>
        <v>1.2430939226519337</v>
      </c>
      <c r="J30" s="147">
        <f t="shared" si="13"/>
        <v>1.4088397790055249</v>
      </c>
      <c r="K30" s="147">
        <f t="shared" si="14"/>
        <v>1.5322283609576428</v>
      </c>
      <c r="L30" s="147">
        <f t="shared" si="15"/>
        <v>1.5211786372007365</v>
      </c>
      <c r="M30" s="147">
        <f t="shared" si="16"/>
        <v>1.6593001841620627</v>
      </c>
      <c r="N30" s="147">
        <f t="shared" si="17"/>
        <v>2.1381215469613259</v>
      </c>
      <c r="O30" s="147">
        <f t="shared" si="18"/>
        <v>2.3149171270718232</v>
      </c>
      <c r="P30" s="147">
        <f t="shared" si="19"/>
        <v>2.7366482504604051</v>
      </c>
      <c r="Q30" s="147">
        <f t="shared" si="20"/>
        <v>2.7495395948434624</v>
      </c>
      <c r="R30" s="147">
        <f t="shared" si="21"/>
        <v>2.6482504604051567</v>
      </c>
      <c r="S30" s="147">
        <f t="shared" si="22"/>
        <v>2.6666666666666665</v>
      </c>
      <c r="T30" s="147">
        <f t="shared" si="23"/>
        <v>2.6408839779005526</v>
      </c>
      <c r="U30" s="147">
        <f t="shared" si="24"/>
        <v>2.2486187845303869</v>
      </c>
      <c r="V30" s="147">
        <f t="shared" si="25"/>
        <v>2.3406998158379375</v>
      </c>
      <c r="W30" s="147">
        <f t="shared" si="26"/>
        <v>2.5856353591160222</v>
      </c>
      <c r="Y30" t="s">
        <v>247</v>
      </c>
      <c r="Z30" s="214">
        <v>4.09</v>
      </c>
    </row>
    <row r="31" spans="1:26" x14ac:dyDescent="0.25">
      <c r="A31" s="143" t="s">
        <v>258</v>
      </c>
      <c r="B31" s="147">
        <f t="shared" si="5"/>
        <v>0</v>
      </c>
      <c r="C31" s="147">
        <f t="shared" si="6"/>
        <v>-6.0679611650485436E-3</v>
      </c>
      <c r="D31" s="147">
        <f t="shared" si="7"/>
        <v>-6.6747572815533977E-3</v>
      </c>
      <c r="E31" s="147">
        <f t="shared" si="8"/>
        <v>-2.9126213592233011E-2</v>
      </c>
      <c r="F31" s="147">
        <f t="shared" si="9"/>
        <v>-6.4320388349514562E-2</v>
      </c>
      <c r="G31" s="147">
        <f t="shared" si="10"/>
        <v>-5.5218446601941751E-2</v>
      </c>
      <c r="H31" s="147">
        <f t="shared" si="11"/>
        <v>-3.5194174757281552E-2</v>
      </c>
      <c r="I31" s="147">
        <f t="shared" si="12"/>
        <v>-9.4660194174757281E-2</v>
      </c>
      <c r="J31" s="147">
        <f t="shared" si="13"/>
        <v>-0.1650485436893204</v>
      </c>
      <c r="K31" s="147">
        <f t="shared" si="14"/>
        <v>-0.20266990291262135</v>
      </c>
      <c r="L31" s="147">
        <f t="shared" si="15"/>
        <v>-0.1474514563106796</v>
      </c>
      <c r="M31" s="147">
        <f t="shared" si="16"/>
        <v>-0.11407766990291263</v>
      </c>
      <c r="N31" s="147">
        <f t="shared" si="17"/>
        <v>-5.8859223300970875E-2</v>
      </c>
      <c r="O31" s="147">
        <f t="shared" si="18"/>
        <v>-5.5825242718446605E-2</v>
      </c>
      <c r="P31" s="147">
        <f t="shared" si="19"/>
        <v>-1.7597087378640776E-2</v>
      </c>
      <c r="Q31" s="147">
        <f t="shared" si="20"/>
        <v>2.9733009708737865E-2</v>
      </c>
      <c r="R31" s="147">
        <f t="shared" si="21"/>
        <v>5.0970873786407765E-2</v>
      </c>
      <c r="S31" s="147">
        <f t="shared" si="22"/>
        <v>-8.4951456310679609E-3</v>
      </c>
      <c r="T31" s="147">
        <f t="shared" si="23"/>
        <v>-2.7305825242718445E-2</v>
      </c>
      <c r="U31" s="147">
        <f t="shared" si="24"/>
        <v>-0.32160194174757284</v>
      </c>
      <c r="V31" s="147">
        <f t="shared" si="25"/>
        <v>-0.31614077669902912</v>
      </c>
      <c r="W31" s="147">
        <f t="shared" si="26"/>
        <v>-0.19781553398058252</v>
      </c>
      <c r="Y31" t="s">
        <v>262</v>
      </c>
      <c r="Z31" s="214">
        <v>5.47</v>
      </c>
    </row>
    <row r="32" spans="1:26" x14ac:dyDescent="0.25">
      <c r="A32" s="143" t="s">
        <v>260</v>
      </c>
      <c r="B32" s="147">
        <f t="shared" si="5"/>
        <v>0</v>
      </c>
      <c r="C32" s="147">
        <f t="shared" si="6"/>
        <v>1.8021793797150042E-2</v>
      </c>
      <c r="D32" s="147">
        <f t="shared" si="7"/>
        <v>1.6764459346186086E-2</v>
      </c>
      <c r="E32" s="147">
        <f t="shared" si="8"/>
        <v>1.8860016764459347E-2</v>
      </c>
      <c r="F32" s="147">
        <f t="shared" si="9"/>
        <v>1.8860016764459347E-2</v>
      </c>
      <c r="G32" s="147">
        <f t="shared" si="10"/>
        <v>1.5926236378876781E-2</v>
      </c>
      <c r="H32" s="147">
        <f t="shared" si="11"/>
        <v>1.550712489522213E-2</v>
      </c>
      <c r="I32" s="147">
        <f t="shared" si="12"/>
        <v>8.3822296730930428E-3</v>
      </c>
      <c r="J32" s="147">
        <f t="shared" si="13"/>
        <v>-5.5322715842414084E-2</v>
      </c>
      <c r="K32" s="147">
        <f t="shared" si="14"/>
        <v>-8.2564962279966472E-2</v>
      </c>
      <c r="L32" s="147">
        <f t="shared" si="15"/>
        <v>-9.0108968985750215E-2</v>
      </c>
      <c r="M32" s="147">
        <f t="shared" si="16"/>
        <v>-9.8072087175188602E-2</v>
      </c>
      <c r="N32" s="147">
        <f t="shared" si="17"/>
        <v>-8.4241408214585076E-2</v>
      </c>
      <c r="O32" s="147">
        <f t="shared" si="18"/>
        <v>-6.7057837384744343E-2</v>
      </c>
      <c r="P32" s="147">
        <f t="shared" si="19"/>
        <v>-4.568315171835708E-2</v>
      </c>
      <c r="Q32" s="147">
        <f t="shared" si="20"/>
        <v>-3.3528918692372171E-3</v>
      </c>
      <c r="R32" s="147">
        <f t="shared" si="21"/>
        <v>2.4308466051969825E-2</v>
      </c>
      <c r="S32" s="147">
        <f t="shared" si="22"/>
        <v>2.1374685666387259E-2</v>
      </c>
      <c r="T32" s="147">
        <f t="shared" si="23"/>
        <v>4.0234702430846606E-2</v>
      </c>
      <c r="U32" s="147">
        <f t="shared" si="24"/>
        <v>-0.22925398155909471</v>
      </c>
      <c r="V32" s="147">
        <f t="shared" si="25"/>
        <v>-0.24559932942162616</v>
      </c>
      <c r="W32" s="147">
        <f t="shared" si="26"/>
        <v>-0.11232187761944677</v>
      </c>
      <c r="Y32" t="s">
        <v>261</v>
      </c>
      <c r="Z32" s="214">
        <v>6.76</v>
      </c>
    </row>
    <row r="33" spans="1:26" x14ac:dyDescent="0.25">
      <c r="A33" s="143" t="s">
        <v>259</v>
      </c>
      <c r="B33" s="147">
        <f t="shared" si="5"/>
        <v>0</v>
      </c>
      <c r="C33" s="147">
        <f t="shared" si="6"/>
        <v>-2.1505376344086023E-2</v>
      </c>
      <c r="D33" s="147">
        <f t="shared" si="7"/>
        <v>-9.6774193548387094E-2</v>
      </c>
      <c r="E33" s="147">
        <f t="shared" si="8"/>
        <v>-0.12903225806451613</v>
      </c>
      <c r="F33" s="147">
        <f t="shared" si="9"/>
        <v>-0.12365591397849462</v>
      </c>
      <c r="G33" s="147">
        <f t="shared" si="10"/>
        <v>-0.22580645161290322</v>
      </c>
      <c r="H33" s="147">
        <f t="shared" si="11"/>
        <v>-0.23655913978494625</v>
      </c>
      <c r="I33" s="147">
        <f t="shared" si="12"/>
        <v>-0.16666666666666666</v>
      </c>
      <c r="J33" s="147">
        <f t="shared" si="13"/>
        <v>-0.11827956989247312</v>
      </c>
      <c r="K33" s="147">
        <f t="shared" si="14"/>
        <v>-0.10215053763440861</v>
      </c>
      <c r="L33" s="147">
        <f t="shared" si="15"/>
        <v>-0.10215053763440861</v>
      </c>
      <c r="M33" s="147">
        <f t="shared" si="16"/>
        <v>-0.11290322580645161</v>
      </c>
      <c r="N33" s="147">
        <f t="shared" si="17"/>
        <v>-6.9892473118279563E-2</v>
      </c>
      <c r="O33" s="147">
        <f t="shared" si="18"/>
        <v>-6.4516129032258063E-2</v>
      </c>
      <c r="P33" s="147">
        <f t="shared" si="19"/>
        <v>-1.6129032258064516E-2</v>
      </c>
      <c r="Q33" s="147">
        <f t="shared" si="20"/>
        <v>-2.1505376344086023E-2</v>
      </c>
      <c r="R33" s="147">
        <f t="shared" si="21"/>
        <v>-0.17204301075268819</v>
      </c>
      <c r="S33" s="147">
        <f t="shared" si="22"/>
        <v>-0.32258064516129031</v>
      </c>
      <c r="T33" s="147">
        <f t="shared" si="23"/>
        <v>-0.74193548387096775</v>
      </c>
      <c r="U33" s="147">
        <f t="shared" si="24"/>
        <v>-0.82258064516129037</v>
      </c>
      <c r="V33" s="147">
        <f t="shared" si="25"/>
        <v>-0.91397849462365588</v>
      </c>
      <c r="W33" s="147">
        <f t="shared" si="26"/>
        <v>-0.86021505376344087</v>
      </c>
      <c r="Y33" t="s">
        <v>259</v>
      </c>
      <c r="Z33" s="214">
        <v>7.35</v>
      </c>
    </row>
    <row r="34" spans="1:26" x14ac:dyDescent="0.25">
      <c r="A34" s="143" t="s">
        <v>261</v>
      </c>
      <c r="B34" s="147">
        <f t="shared" si="5"/>
        <v>0</v>
      </c>
      <c r="C34" s="147">
        <f t="shared" si="6"/>
        <v>3.4334763948497854E-2</v>
      </c>
      <c r="D34" s="147">
        <f t="shared" si="7"/>
        <v>5.3648068669527899E-2</v>
      </c>
      <c r="E34" s="147">
        <f t="shared" si="8"/>
        <v>4.2918454935622317E-3</v>
      </c>
      <c r="F34" s="147">
        <f t="shared" si="9"/>
        <v>-2.1459227467811159E-2</v>
      </c>
      <c r="G34" s="147">
        <f t="shared" si="10"/>
        <v>-2.7896995708154508E-2</v>
      </c>
      <c r="H34" s="147">
        <f t="shared" si="11"/>
        <v>-6.8669527896995708E-2</v>
      </c>
      <c r="I34" s="147">
        <f t="shared" si="12"/>
        <v>-0.13733905579399142</v>
      </c>
      <c r="J34" s="147">
        <f t="shared" si="13"/>
        <v>-0.16952789699570817</v>
      </c>
      <c r="K34" s="147">
        <f t="shared" si="14"/>
        <v>-0.11373390557939914</v>
      </c>
      <c r="L34" s="147">
        <f t="shared" si="15"/>
        <v>-8.15450643776824E-2</v>
      </c>
      <c r="M34" s="147">
        <f t="shared" si="16"/>
        <v>-3.2188841201716736E-2</v>
      </c>
      <c r="N34" s="147">
        <f t="shared" si="17"/>
        <v>-1.9313304721030045E-2</v>
      </c>
      <c r="O34" s="147">
        <f t="shared" si="18"/>
        <v>-6.652360515021459E-2</v>
      </c>
      <c r="P34" s="147">
        <f t="shared" si="19"/>
        <v>-0.13519313304721031</v>
      </c>
      <c r="Q34" s="147">
        <f t="shared" si="20"/>
        <v>-0.18454935622317598</v>
      </c>
      <c r="R34" s="147">
        <f t="shared" si="21"/>
        <v>-0.20386266094420602</v>
      </c>
      <c r="S34" s="147">
        <f t="shared" si="22"/>
        <v>-0.28755364806866951</v>
      </c>
      <c r="T34" s="147">
        <f t="shared" si="23"/>
        <v>-0.33476394849785407</v>
      </c>
      <c r="U34" s="147">
        <f t="shared" si="24"/>
        <v>-0.40128755364806867</v>
      </c>
      <c r="V34" s="147">
        <f t="shared" si="25"/>
        <v>-0.4570815450643777</v>
      </c>
      <c r="W34" s="147">
        <f t="shared" si="26"/>
        <v>-0.46137339055793991</v>
      </c>
      <c r="Y34" t="s">
        <v>260</v>
      </c>
      <c r="Z34" s="214">
        <v>7.94</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5" t="s">
        <v>328</v>
      </c>
      <c r="B36" s="315"/>
      <c r="C36" s="315"/>
      <c r="D36" s="315"/>
      <c r="E36" s="315"/>
      <c r="F36" s="315"/>
      <c r="G36" s="315"/>
      <c r="H36" s="315"/>
      <c r="I36" s="315"/>
      <c r="J36" s="315"/>
      <c r="K36" s="315"/>
      <c r="L36" s="315"/>
      <c r="M36" s="315"/>
      <c r="N36" s="315"/>
      <c r="O36" s="315"/>
      <c r="P36" s="315"/>
      <c r="Q36" s="315"/>
      <c r="R36" s="315"/>
      <c r="S36" s="315"/>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247</v>
      </c>
      <c r="B38" s="168">
        <v>8.84</v>
      </c>
      <c r="C38" s="168">
        <v>8.7899999999999991</v>
      </c>
      <c r="D38" s="168">
        <v>9.0399999999999991</v>
      </c>
      <c r="E38" s="168">
        <v>10.06</v>
      </c>
      <c r="F38" s="168">
        <v>10.06</v>
      </c>
      <c r="G38" s="168">
        <v>9.56</v>
      </c>
      <c r="H38" s="168">
        <v>9.3000000000000007</v>
      </c>
      <c r="I38" s="168">
        <v>9.2799999999999994</v>
      </c>
      <c r="J38" s="168">
        <v>9.6999999999999993</v>
      </c>
      <c r="K38" s="168">
        <v>9.5500000000000007</v>
      </c>
      <c r="L38" s="168">
        <v>9.98</v>
      </c>
      <c r="M38" s="168">
        <v>10.24</v>
      </c>
      <c r="N38" s="168">
        <v>10.74</v>
      </c>
      <c r="O38" s="168">
        <v>10.99</v>
      </c>
      <c r="P38" s="168">
        <v>11.4</v>
      </c>
      <c r="Q38" s="168">
        <v>11.77</v>
      </c>
      <c r="R38" s="168">
        <v>11.62</v>
      </c>
      <c r="S38" s="169">
        <v>12.93</v>
      </c>
      <c r="T38" s="214">
        <f>S38-(B38*1.4985)</f>
        <v>-0.31673999999999936</v>
      </c>
      <c r="U38" s="220">
        <f>T38/B38</f>
        <v>-3.5830316742081376E-2</v>
      </c>
    </row>
    <row r="39" spans="1:26" ht="15.75" thickTop="1" x14ac:dyDescent="0.25">
      <c r="A39" s="143" t="s">
        <v>262</v>
      </c>
      <c r="B39" s="150">
        <v>8.8800000000000008</v>
      </c>
      <c r="C39" s="150">
        <v>9.26</v>
      </c>
      <c r="D39" s="150">
        <v>9.68</v>
      </c>
      <c r="E39" s="150">
        <v>9.9600000000000009</v>
      </c>
      <c r="F39" s="150">
        <v>9.9700000000000006</v>
      </c>
      <c r="G39" s="150">
        <v>10.71</v>
      </c>
      <c r="H39" s="150">
        <v>10.68</v>
      </c>
      <c r="I39" s="150">
        <v>10.78</v>
      </c>
      <c r="J39" s="150">
        <v>9.9499999999999993</v>
      </c>
      <c r="K39" s="150">
        <v>9.91</v>
      </c>
      <c r="L39" s="150">
        <v>10.45</v>
      </c>
      <c r="M39" s="150">
        <v>10.77</v>
      </c>
      <c r="N39" s="150">
        <v>11.33</v>
      </c>
      <c r="O39" s="150">
        <v>11.57</v>
      </c>
      <c r="P39" s="150">
        <v>12.99</v>
      </c>
      <c r="Q39" s="150">
        <v>13.36</v>
      </c>
      <c r="R39" s="150">
        <v>13.28</v>
      </c>
      <c r="S39" s="151">
        <v>14.35</v>
      </c>
      <c r="T39" s="214">
        <f t="shared" ref="T39:T43" si="27">S39-(B39*1.4985)</f>
        <v>1.0433199999999996</v>
      </c>
      <c r="U39" s="220">
        <f>T39/B39</f>
        <v>0.11749099099099093</v>
      </c>
    </row>
    <row r="40" spans="1:26" x14ac:dyDescent="0.25">
      <c r="A40" s="143" t="s">
        <v>258</v>
      </c>
      <c r="B40" s="150">
        <v>11.16</v>
      </c>
      <c r="C40" s="150">
        <v>10.81</v>
      </c>
      <c r="D40" s="150">
        <v>9.56</v>
      </c>
      <c r="E40" s="150">
        <v>9.93</v>
      </c>
      <c r="F40" s="150">
        <v>10.61</v>
      </c>
      <c r="G40" s="150">
        <v>10.4</v>
      </c>
      <c r="H40" s="150">
        <v>10.51</v>
      </c>
      <c r="I40" s="150">
        <v>9.68</v>
      </c>
      <c r="J40" s="150">
        <v>9.5</v>
      </c>
      <c r="K40" s="150">
        <v>9.6300000000000008</v>
      </c>
      <c r="L40" s="150">
        <v>9.9600000000000009</v>
      </c>
      <c r="M40" s="150">
        <v>9.59</v>
      </c>
      <c r="N40" s="150">
        <v>10.39</v>
      </c>
      <c r="O40" s="150">
        <v>10.220000000000001</v>
      </c>
      <c r="P40" s="150">
        <v>10.81</v>
      </c>
      <c r="Q40" s="150">
        <v>11.35</v>
      </c>
      <c r="R40" s="150">
        <v>11.07</v>
      </c>
      <c r="S40" s="151">
        <v>10.6</v>
      </c>
      <c r="T40" s="214">
        <f t="shared" si="27"/>
        <v>-6.1232600000000001</v>
      </c>
      <c r="U40" s="220">
        <f t="shared" ref="U40:U43" si="28">T40/B40</f>
        <v>-0.54867921146953402</v>
      </c>
    </row>
    <row r="41" spans="1:26" x14ac:dyDescent="0.25">
      <c r="A41" s="143" t="s">
        <v>260</v>
      </c>
      <c r="B41" s="150">
        <v>6.27</v>
      </c>
      <c r="C41" s="150">
        <v>6.62</v>
      </c>
      <c r="D41" s="150">
        <v>7.45</v>
      </c>
      <c r="E41" s="150">
        <v>7.81</v>
      </c>
      <c r="F41" s="150">
        <v>8.2200000000000006</v>
      </c>
      <c r="G41" s="150">
        <v>8.4</v>
      </c>
      <c r="H41" s="150">
        <v>8.8800000000000008</v>
      </c>
      <c r="I41" s="150">
        <v>8.85</v>
      </c>
      <c r="J41" s="150">
        <v>8.8000000000000007</v>
      </c>
      <c r="K41" s="150">
        <v>8.8000000000000007</v>
      </c>
      <c r="L41" s="150">
        <v>9.1300000000000008</v>
      </c>
      <c r="M41" s="150">
        <v>9.3699999999999992</v>
      </c>
      <c r="N41" s="150">
        <v>9.3800000000000008</v>
      </c>
      <c r="O41" s="150">
        <v>9.7100000000000009</v>
      </c>
      <c r="P41" s="150">
        <v>10.19</v>
      </c>
      <c r="Q41" s="150">
        <v>10.63</v>
      </c>
      <c r="R41" s="150">
        <v>13.1</v>
      </c>
      <c r="S41" s="151">
        <v>14.21</v>
      </c>
      <c r="T41" s="214">
        <f t="shared" si="27"/>
        <v>4.8144050000000025</v>
      </c>
      <c r="U41" s="220">
        <f t="shared" si="28"/>
        <v>0.76784768740031939</v>
      </c>
    </row>
    <row r="42" spans="1:26" x14ac:dyDescent="0.25">
      <c r="A42" s="143" t="s">
        <v>259</v>
      </c>
      <c r="B42" s="150">
        <v>8.9499999999999993</v>
      </c>
      <c r="C42" s="150">
        <v>8.9700000000000006</v>
      </c>
      <c r="D42" s="150">
        <v>15.14</v>
      </c>
      <c r="E42" s="150">
        <v>15.41</v>
      </c>
      <c r="F42" s="150">
        <v>12.97</v>
      </c>
      <c r="G42" s="150">
        <v>13.11</v>
      </c>
      <c r="H42" s="150">
        <v>14.23</v>
      </c>
      <c r="I42" s="150">
        <v>14.18</v>
      </c>
      <c r="J42" s="150">
        <v>13.51</v>
      </c>
      <c r="K42" s="150">
        <v>13.58</v>
      </c>
      <c r="L42" s="150">
        <v>13.58</v>
      </c>
      <c r="M42" s="150">
        <v>13.63</v>
      </c>
      <c r="N42" s="150">
        <v>13.62</v>
      </c>
      <c r="O42" s="150">
        <v>13.91</v>
      </c>
      <c r="P42" s="150">
        <v>11.99</v>
      </c>
      <c r="Q42" s="150">
        <v>13.04</v>
      </c>
      <c r="R42" s="150">
        <v>17.41</v>
      </c>
      <c r="S42" s="151">
        <v>16.3</v>
      </c>
      <c r="T42" s="214">
        <f t="shared" si="27"/>
        <v>2.8884250000000016</v>
      </c>
      <c r="U42" s="220">
        <f t="shared" si="28"/>
        <v>0.3227290502793298</v>
      </c>
    </row>
    <row r="43" spans="1:26" x14ac:dyDescent="0.25">
      <c r="A43" s="143" t="s">
        <v>261</v>
      </c>
      <c r="B43" s="152">
        <v>9.8800000000000008</v>
      </c>
      <c r="C43" s="152">
        <v>10.36</v>
      </c>
      <c r="D43" s="152">
        <v>10.81</v>
      </c>
      <c r="E43" s="152">
        <v>10.99</v>
      </c>
      <c r="F43" s="152">
        <v>11.72</v>
      </c>
      <c r="G43" s="152">
        <v>11.97</v>
      </c>
      <c r="H43" s="152">
        <v>12.72</v>
      </c>
      <c r="I43" s="152">
        <v>11.27</v>
      </c>
      <c r="J43" s="152">
        <v>11.49</v>
      </c>
      <c r="K43" s="152">
        <v>11.6</v>
      </c>
      <c r="L43" s="152">
        <v>12.7</v>
      </c>
      <c r="M43" s="152">
        <v>13.42</v>
      </c>
      <c r="N43" s="152">
        <v>13.71</v>
      </c>
      <c r="O43" s="152">
        <v>13.86</v>
      </c>
      <c r="P43" s="152">
        <v>15.28</v>
      </c>
      <c r="Q43" s="152">
        <v>15.56</v>
      </c>
      <c r="R43" s="152">
        <v>14.74</v>
      </c>
      <c r="S43" s="153">
        <v>16.64</v>
      </c>
      <c r="T43" s="214">
        <f t="shared" si="27"/>
        <v>1.8348200000000006</v>
      </c>
      <c r="U43" s="220">
        <f t="shared" si="28"/>
        <v>0.18571052631578952</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5" t="s">
        <v>329</v>
      </c>
      <c r="B46" s="315"/>
      <c r="C46" s="315"/>
      <c r="D46" s="315"/>
      <c r="E46" s="315"/>
      <c r="F46" s="315"/>
      <c r="G46" s="315"/>
      <c r="H46" s="315"/>
      <c r="I46" s="315"/>
      <c r="J46" s="315"/>
      <c r="K46" s="315"/>
      <c r="L46" s="315"/>
      <c r="M46" s="315"/>
      <c r="N46" s="315"/>
      <c r="O46" s="315"/>
      <c r="P46" s="315"/>
      <c r="Q46" s="315"/>
      <c r="R46" s="315"/>
      <c r="S46" s="315"/>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247</v>
      </c>
      <c r="B48" s="167">
        <f>(B38-B38)/B38</f>
        <v>0</v>
      </c>
      <c r="C48" s="167">
        <f>(C38-B38)/B38</f>
        <v>-5.6561085972851484E-3</v>
      </c>
      <c r="D48" s="167">
        <f>(D38-B38)/B38</f>
        <v>2.2624434389140191E-2</v>
      </c>
      <c r="E48" s="167">
        <f>(E38-B38)/B38</f>
        <v>0.13800904977375572</v>
      </c>
      <c r="F48" s="167">
        <f>(F38-B38)/B38</f>
        <v>0.13800904977375572</v>
      </c>
      <c r="G48" s="167">
        <f>(G38-B38)/B38</f>
        <v>8.1447963800905049E-2</v>
      </c>
      <c r="H48" s="167">
        <f>(H38-B38)/B38</f>
        <v>5.2036199095022724E-2</v>
      </c>
      <c r="I48" s="167">
        <f>(I38-B38)/B38</f>
        <v>4.9773755656108538E-2</v>
      </c>
      <c r="J48" s="167">
        <f>(J38-B38)/B38</f>
        <v>9.7285067873303099E-2</v>
      </c>
      <c r="K48" s="167">
        <f>(K38-B38)/B38</f>
        <v>8.0316742081448067E-2</v>
      </c>
      <c r="L48" s="167">
        <f>(L38-B38)/B38</f>
        <v>0.12895927601809962</v>
      </c>
      <c r="M48" s="167">
        <f>(M38-B38)/B38</f>
        <v>0.15837104072398195</v>
      </c>
      <c r="N48" s="167">
        <f>(N38-B38)/B38</f>
        <v>0.21493212669683262</v>
      </c>
      <c r="O48" s="167">
        <f>(O38-B38)/B38</f>
        <v>0.24321266968325797</v>
      </c>
      <c r="P48" s="167">
        <f>(P38-B38)/B38</f>
        <v>0.28959276018099556</v>
      </c>
      <c r="Q48" s="167">
        <f>(Q38-B38)/B38</f>
        <v>0.33144796380090497</v>
      </c>
      <c r="R48" s="167">
        <f>(R38-B38)/B38</f>
        <v>0.31447963800904971</v>
      </c>
      <c r="S48" s="167">
        <f>(S38-B38)/B38</f>
        <v>0.46266968325791852</v>
      </c>
    </row>
    <row r="49" spans="1:19" ht="15.75" thickTop="1" x14ac:dyDescent="0.25">
      <c r="A49" s="143" t="s">
        <v>262</v>
      </c>
      <c r="B49" s="147">
        <f>(B39-B39)/B39</f>
        <v>0</v>
      </c>
      <c r="C49" s="147">
        <f>(C39-B39)/B39</f>
        <v>4.2792792792792675E-2</v>
      </c>
      <c r="D49" s="147">
        <f>(D39-B39)/B39</f>
        <v>9.0090090090089961E-2</v>
      </c>
      <c r="E49" s="147">
        <f>(E39-B39)/B39</f>
        <v>0.12162162162162161</v>
      </c>
      <c r="F49" s="147">
        <f>(F39-B39)/B39</f>
        <v>0.12274774774774772</v>
      </c>
      <c r="G49" s="147">
        <f>(G39-B39)/B39</f>
        <v>0.20608108108108106</v>
      </c>
      <c r="H49" s="147">
        <f>(H39-B39)/B39</f>
        <v>0.20270270270270258</v>
      </c>
      <c r="I49" s="147">
        <f>(I39-B39)/B39</f>
        <v>0.21396396396396378</v>
      </c>
      <c r="J49" s="147">
        <f>(J39-B39)/B39</f>
        <v>0.12049549549549532</v>
      </c>
      <c r="K49" s="147">
        <f>(K39-B39)/B39</f>
        <v>0.1159909909909909</v>
      </c>
      <c r="L49" s="147">
        <f>(L39-B39)/B39</f>
        <v>0.17680180180180161</v>
      </c>
      <c r="M49" s="147">
        <f>(M39-B39)/B39</f>
        <v>0.21283783783783769</v>
      </c>
      <c r="N49" s="147">
        <f>(N39-B39)/B39</f>
        <v>0.2759009009009008</v>
      </c>
      <c r="O49" s="147">
        <f>(O39-B39)/B39</f>
        <v>0.30292792792792783</v>
      </c>
      <c r="P49" s="147">
        <f>(P39-B39)/B39</f>
        <v>0.46283783783783772</v>
      </c>
      <c r="Q49" s="147">
        <f>(Q39-B39)/B39</f>
        <v>0.50450450450450435</v>
      </c>
      <c r="R49" s="147">
        <f>(R39-B39)/B39</f>
        <v>0.49549549549549532</v>
      </c>
      <c r="S49" s="147">
        <f>(S39-B39)/B39</f>
        <v>0.61599099099099086</v>
      </c>
    </row>
    <row r="50" spans="1:19" x14ac:dyDescent="0.25">
      <c r="A50" s="143" t="s">
        <v>258</v>
      </c>
      <c r="B50" s="147">
        <f t="shared" ref="B50:B53" si="29">(B40-B40)/B40</f>
        <v>0</v>
      </c>
      <c r="C50" s="147">
        <f t="shared" ref="C50:C53" si="30">(C40-B40)/B40</f>
        <v>-3.1362007168458751E-2</v>
      </c>
      <c r="D50" s="147">
        <f t="shared" ref="D50:D53" si="31">(D40-B40)/B40</f>
        <v>-0.14336917562724011</v>
      </c>
      <c r="E50" s="147">
        <f t="shared" ref="E50:E53" si="32">(E40-B40)/B40</f>
        <v>-0.1102150537634409</v>
      </c>
      <c r="F50" s="147">
        <f t="shared" ref="F50:F53" si="33">(F40-B40)/B40</f>
        <v>-4.9283154121863862E-2</v>
      </c>
      <c r="G50" s="147">
        <f t="shared" ref="G50:G53" si="34">(G40-B40)/B40</f>
        <v>-6.8100358422939045E-2</v>
      </c>
      <c r="H50" s="147">
        <f t="shared" ref="H50:H53" si="35">(H40-B40)/B40</f>
        <v>-5.8243727598566337E-2</v>
      </c>
      <c r="I50" s="147">
        <f t="shared" ref="I50:I53" si="36">(I40-B40)/B40</f>
        <v>-0.13261648745519716</v>
      </c>
      <c r="J50" s="147">
        <f t="shared" ref="J50:J53" si="37">(J40-B40)/B40</f>
        <v>-0.14874551971326166</v>
      </c>
      <c r="K50" s="147">
        <f t="shared" ref="K50:K53" si="38">(K40-B40)/B40</f>
        <v>-0.13709677419354832</v>
      </c>
      <c r="L50" s="147">
        <f t="shared" ref="L50:L53" si="39">(L40-B40)/B40</f>
        <v>-0.10752688172043004</v>
      </c>
      <c r="M50" s="147">
        <f t="shared" ref="M50:M53" si="40">(M40-B40)/B40</f>
        <v>-0.14068100358422941</v>
      </c>
      <c r="N50" s="147">
        <f t="shared" ref="N50:N53" si="41">(N40-B40)/B40</f>
        <v>-6.8996415770609276E-2</v>
      </c>
      <c r="O50" s="147">
        <f t="shared" ref="O50:O53" si="42">(O40-B40)/B40</f>
        <v>-8.4229390681003533E-2</v>
      </c>
      <c r="P50" s="147">
        <f t="shared" ref="P50:P53" si="43">(P40-B40)/B40</f>
        <v>-3.1362007168458751E-2</v>
      </c>
      <c r="Q50" s="147">
        <f t="shared" ref="Q50:Q53" si="44">(Q40-B40)/B40</f>
        <v>1.7025089605734723E-2</v>
      </c>
      <c r="R50" s="147">
        <f t="shared" ref="R50:R53" si="45">(R40-B40)/B40</f>
        <v>-8.0645161290322457E-3</v>
      </c>
      <c r="S50" s="147">
        <f t="shared" ref="S50:S52" si="46">(S40-B40)/B40</f>
        <v>-5.0179211469534094E-2</v>
      </c>
    </row>
    <row r="51" spans="1:19" x14ac:dyDescent="0.25">
      <c r="A51" s="143" t="s">
        <v>260</v>
      </c>
      <c r="B51" s="147">
        <f t="shared" si="29"/>
        <v>0</v>
      </c>
      <c r="C51" s="147">
        <f t="shared" si="30"/>
        <v>5.5821371610845383E-2</v>
      </c>
      <c r="D51" s="147">
        <f t="shared" si="31"/>
        <v>0.18819776714513567</v>
      </c>
      <c r="E51" s="147">
        <f t="shared" si="32"/>
        <v>0.24561403508771931</v>
      </c>
      <c r="F51" s="147">
        <f t="shared" si="33"/>
        <v>0.31100478468899539</v>
      </c>
      <c r="G51" s="147">
        <f t="shared" si="34"/>
        <v>0.33971291866028724</v>
      </c>
      <c r="H51" s="147">
        <f t="shared" si="35"/>
        <v>0.41626794258373229</v>
      </c>
      <c r="I51" s="147">
        <f t="shared" si="36"/>
        <v>0.41148325358851678</v>
      </c>
      <c r="J51" s="147">
        <f t="shared" si="37"/>
        <v>0.40350877192982476</v>
      </c>
      <c r="K51" s="147">
        <f t="shared" si="38"/>
        <v>0.40350877192982476</v>
      </c>
      <c r="L51" s="147">
        <f t="shared" si="39"/>
        <v>0.45614035087719318</v>
      </c>
      <c r="M51" s="147">
        <f t="shared" si="40"/>
        <v>0.49441786283891542</v>
      </c>
      <c r="N51" s="147">
        <f t="shared" si="41"/>
        <v>0.49601275917065413</v>
      </c>
      <c r="O51" s="147">
        <f t="shared" si="42"/>
        <v>0.5486443381180226</v>
      </c>
      <c r="P51" s="147">
        <f t="shared" si="43"/>
        <v>0.62519936204146731</v>
      </c>
      <c r="Q51" s="147">
        <f t="shared" si="44"/>
        <v>0.69537480063795876</v>
      </c>
      <c r="R51" s="147">
        <f t="shared" si="45"/>
        <v>1.0893141945773526</v>
      </c>
      <c r="S51" s="147">
        <f t="shared" si="46"/>
        <v>1.2663476874003192</v>
      </c>
    </row>
    <row r="52" spans="1:19" x14ac:dyDescent="0.25">
      <c r="A52" s="143" t="s">
        <v>259</v>
      </c>
      <c r="B52" s="147">
        <f t="shared" si="29"/>
        <v>0</v>
      </c>
      <c r="C52" s="147">
        <f t="shared" si="30"/>
        <v>2.2346368715085311E-3</v>
      </c>
      <c r="D52" s="147">
        <f t="shared" si="31"/>
        <v>0.69162011173184379</v>
      </c>
      <c r="E52" s="147">
        <f t="shared" si="32"/>
        <v>0.72178770949720683</v>
      </c>
      <c r="F52" s="147">
        <f t="shared" si="33"/>
        <v>0.44916201117318455</v>
      </c>
      <c r="G52" s="147">
        <f t="shared" si="34"/>
        <v>0.46480446927374308</v>
      </c>
      <c r="H52" s="147">
        <f t="shared" si="35"/>
        <v>0.58994413407821245</v>
      </c>
      <c r="I52" s="147">
        <f t="shared" si="36"/>
        <v>0.58435754189944145</v>
      </c>
      <c r="J52" s="147">
        <f t="shared" si="37"/>
        <v>0.50949720670391074</v>
      </c>
      <c r="K52" s="147">
        <f t="shared" si="38"/>
        <v>0.51731843575419012</v>
      </c>
      <c r="L52" s="147">
        <f t="shared" si="39"/>
        <v>0.51731843575419012</v>
      </c>
      <c r="M52" s="147">
        <f t="shared" si="40"/>
        <v>0.52290502793296112</v>
      </c>
      <c r="N52" s="147">
        <f t="shared" si="41"/>
        <v>0.52178770949720676</v>
      </c>
      <c r="O52" s="147">
        <f t="shared" si="42"/>
        <v>0.5541899441340784</v>
      </c>
      <c r="P52" s="147">
        <f t="shared" si="43"/>
        <v>0.33966480446927388</v>
      </c>
      <c r="Q52" s="147">
        <f t="shared" si="44"/>
        <v>0.4569832402234637</v>
      </c>
      <c r="R52" s="147">
        <f t="shared" si="45"/>
        <v>0.94525139664804492</v>
      </c>
      <c r="S52" s="147">
        <f t="shared" si="46"/>
        <v>0.8212290502793298</v>
      </c>
    </row>
    <row r="53" spans="1:19" x14ac:dyDescent="0.25">
      <c r="A53" s="143" t="s">
        <v>261</v>
      </c>
      <c r="B53" s="147">
        <f t="shared" si="29"/>
        <v>0</v>
      </c>
      <c r="C53" s="147">
        <f t="shared" si="30"/>
        <v>4.8582995951416866E-2</v>
      </c>
      <c r="D53" s="147">
        <f t="shared" si="31"/>
        <v>9.4129554655870404E-2</v>
      </c>
      <c r="E53" s="147">
        <f t="shared" si="32"/>
        <v>0.11234817813765176</v>
      </c>
      <c r="F53" s="147">
        <f t="shared" si="33"/>
        <v>0.18623481781376516</v>
      </c>
      <c r="G53" s="147">
        <f t="shared" si="34"/>
        <v>0.21153846153846151</v>
      </c>
      <c r="H53" s="147">
        <f t="shared" si="35"/>
        <v>0.28744939271255054</v>
      </c>
      <c r="I53" s="147">
        <f t="shared" si="36"/>
        <v>0.1406882591093116</v>
      </c>
      <c r="J53" s="147">
        <f t="shared" si="37"/>
        <v>0.16295546558704446</v>
      </c>
      <c r="K53" s="147">
        <f t="shared" si="38"/>
        <v>0.1740890688259108</v>
      </c>
      <c r="L53" s="147">
        <f t="shared" si="39"/>
        <v>0.28542510121457471</v>
      </c>
      <c r="M53" s="147">
        <f t="shared" si="40"/>
        <v>0.35829959514170029</v>
      </c>
      <c r="N53" s="147">
        <f t="shared" si="41"/>
        <v>0.38765182186234814</v>
      </c>
      <c r="O53" s="147">
        <f t="shared" si="42"/>
        <v>0.4028340080971658</v>
      </c>
      <c r="P53" s="147">
        <f t="shared" si="43"/>
        <v>0.54655870445344112</v>
      </c>
      <c r="Q53" s="147">
        <f t="shared" si="44"/>
        <v>0.57489878542510109</v>
      </c>
      <c r="R53" s="147">
        <f t="shared" si="45"/>
        <v>0.49190283400809709</v>
      </c>
      <c r="S53" s="147">
        <f>(S43-B43)/B43</f>
        <v>0.68421052631578938</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FD349-1020-42EA-909C-994C88FC2847}">
  <sheetPr>
    <tabColor rgb="FF5E82A3"/>
  </sheetPr>
  <dimension ref="A1:AJ27"/>
  <sheetViews>
    <sheetView zoomScaleNormal="100" workbookViewId="0">
      <selection activeCell="B7" sqref="B7:W7"/>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62" t="s">
        <v>265</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row>
    <row r="3" spans="1:28" ht="15.75" x14ac:dyDescent="0.25">
      <c r="A3" s="315" t="s">
        <v>248</v>
      </c>
      <c r="B3" s="315"/>
      <c r="C3" s="315"/>
      <c r="D3" s="315"/>
      <c r="E3" s="315"/>
      <c r="F3" s="315"/>
      <c r="G3" s="315"/>
      <c r="H3" s="315"/>
      <c r="I3" s="315"/>
      <c r="J3" s="315"/>
      <c r="K3" s="315"/>
      <c r="L3" s="315"/>
      <c r="M3" s="315"/>
      <c r="N3" s="315"/>
      <c r="O3" s="315"/>
      <c r="P3" s="315"/>
      <c r="Q3" s="315"/>
      <c r="R3" s="315"/>
      <c r="S3" s="315"/>
      <c r="T3" s="315"/>
      <c r="U3" s="315"/>
      <c r="V3" s="315"/>
      <c r="W3" s="315"/>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314</v>
      </c>
      <c r="B5" s="144">
        <f>'4C'!B19</f>
        <v>485</v>
      </c>
      <c r="C5" s="144">
        <f>'4C'!C19</f>
        <v>485</v>
      </c>
      <c r="D5" s="144">
        <f>'4C'!D19</f>
        <v>473</v>
      </c>
      <c r="E5" s="144">
        <f>'4C'!E19</f>
        <v>447</v>
      </c>
      <c r="F5" s="144">
        <f>'4C'!F19</f>
        <v>439</v>
      </c>
      <c r="G5" s="144">
        <f>'4C'!G19</f>
        <v>435</v>
      </c>
      <c r="H5" s="144">
        <f>'4C'!H19</f>
        <v>427</v>
      </c>
      <c r="I5" s="144">
        <f>'4C'!I19</f>
        <v>424</v>
      </c>
      <c r="J5" s="144">
        <f>'4C'!J19</f>
        <v>425</v>
      </c>
      <c r="K5" s="144">
        <f>'4C'!K19</f>
        <v>433</v>
      </c>
      <c r="L5" s="144">
        <f>'4C'!L19</f>
        <v>429</v>
      </c>
      <c r="M5" s="144">
        <f>'4C'!M19</f>
        <v>465</v>
      </c>
      <c r="N5" s="144">
        <f>'4C'!N19</f>
        <v>452</v>
      </c>
      <c r="O5" s="144">
        <f>'4C'!O19</f>
        <v>445</v>
      </c>
      <c r="P5" s="144">
        <f>'4C'!P19</f>
        <v>424</v>
      </c>
      <c r="Q5" s="144">
        <f>'4C'!Q19</f>
        <v>410</v>
      </c>
      <c r="R5" s="144">
        <f>'4C'!R19</f>
        <v>388</v>
      </c>
      <c r="S5" s="144">
        <f>'4C'!S19</f>
        <v>380</v>
      </c>
      <c r="T5" s="144">
        <f>'4C'!T19</f>
        <v>400</v>
      </c>
      <c r="U5" s="144">
        <f>'4C'!U19</f>
        <v>325</v>
      </c>
      <c r="V5" s="144">
        <f>'4C'!V19</f>
        <v>320</v>
      </c>
      <c r="W5" s="144">
        <f>'4C'!W19</f>
        <v>304</v>
      </c>
      <c r="X5" s="145"/>
    </row>
    <row r="6" spans="1:28" x14ac:dyDescent="0.2">
      <c r="A6" s="143" t="s">
        <v>92</v>
      </c>
      <c r="B6" s="144">
        <v>19540</v>
      </c>
      <c r="C6" s="144">
        <v>19803</v>
      </c>
      <c r="D6" s="144">
        <v>19307</v>
      </c>
      <c r="E6" s="144">
        <v>19081</v>
      </c>
      <c r="F6" s="144">
        <v>19075</v>
      </c>
      <c r="G6" s="144">
        <v>18870</v>
      </c>
      <c r="H6" s="144">
        <v>18326</v>
      </c>
      <c r="I6" s="144">
        <v>17957</v>
      </c>
      <c r="J6" s="144">
        <v>17742</v>
      </c>
      <c r="K6" s="144">
        <v>18369</v>
      </c>
      <c r="L6" s="144">
        <v>19263</v>
      </c>
      <c r="M6" s="144">
        <v>19729</v>
      </c>
      <c r="N6" s="144">
        <v>19523</v>
      </c>
      <c r="O6" s="144">
        <v>19384</v>
      </c>
      <c r="P6" s="144">
        <v>19451</v>
      </c>
      <c r="Q6" s="144">
        <v>20038</v>
      </c>
      <c r="R6" s="144">
        <v>20443</v>
      </c>
      <c r="S6" s="144">
        <v>21348</v>
      </c>
      <c r="T6" s="144">
        <v>21571</v>
      </c>
      <c r="U6" s="144">
        <v>17385</v>
      </c>
      <c r="V6" s="144">
        <v>16761</v>
      </c>
      <c r="W6" s="144">
        <v>18211</v>
      </c>
      <c r="X6" s="145"/>
    </row>
    <row r="7" spans="1:28" x14ac:dyDescent="0.2">
      <c r="A7" s="143" t="s">
        <v>183</v>
      </c>
      <c r="B7" s="144">
        <v>674323</v>
      </c>
      <c r="C7" s="144">
        <v>686234</v>
      </c>
      <c r="D7" s="144">
        <v>692659</v>
      </c>
      <c r="E7" s="144">
        <v>699906</v>
      </c>
      <c r="F7" s="144">
        <v>712009</v>
      </c>
      <c r="G7" s="144">
        <v>730438</v>
      </c>
      <c r="H7" s="144">
        <v>738651</v>
      </c>
      <c r="I7" s="144">
        <v>749998</v>
      </c>
      <c r="J7" s="144">
        <v>766187</v>
      </c>
      <c r="K7" s="144">
        <v>784548</v>
      </c>
      <c r="L7" s="144">
        <v>809146</v>
      </c>
      <c r="M7" s="144">
        <v>838462</v>
      </c>
      <c r="N7" s="144">
        <v>678650</v>
      </c>
      <c r="O7" s="144">
        <v>672091</v>
      </c>
      <c r="P7" s="144">
        <v>666453</v>
      </c>
      <c r="Q7" s="144">
        <v>664414</v>
      </c>
      <c r="R7" s="144">
        <v>660262</v>
      </c>
      <c r="S7" s="144">
        <v>666704</v>
      </c>
      <c r="T7" s="144">
        <v>661759</v>
      </c>
      <c r="U7" s="144">
        <v>557291</v>
      </c>
      <c r="V7" s="144">
        <v>517502</v>
      </c>
      <c r="W7" s="144">
        <v>533500</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5" t="s">
        <v>249</v>
      </c>
      <c r="B10" s="315"/>
      <c r="C10" s="315"/>
      <c r="D10" s="315"/>
      <c r="E10" s="315"/>
      <c r="F10" s="315"/>
      <c r="G10" s="315"/>
      <c r="H10" s="315"/>
      <c r="I10" s="315"/>
      <c r="J10" s="315"/>
      <c r="K10" s="315"/>
      <c r="L10" s="315"/>
      <c r="M10" s="315"/>
      <c r="N10" s="315"/>
      <c r="O10" s="315"/>
      <c r="P10" s="315"/>
      <c r="Q10" s="315"/>
      <c r="R10" s="315"/>
      <c r="S10" s="315"/>
      <c r="T10" s="315"/>
      <c r="U10" s="315"/>
      <c r="V10" s="315"/>
      <c r="W10" s="315"/>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314</v>
      </c>
      <c r="B12" s="170">
        <f>(B5-B5)/B5</f>
        <v>0</v>
      </c>
      <c r="C12" s="170">
        <f>(C5-B5)/B5</f>
        <v>0</v>
      </c>
      <c r="D12" s="170">
        <f>(D5-B5)/B5</f>
        <v>-2.4742268041237112E-2</v>
      </c>
      <c r="E12" s="170">
        <f>(E5-B5)/B5</f>
        <v>-7.8350515463917525E-2</v>
      </c>
      <c r="F12" s="170">
        <f>(F5-B5)/B5</f>
        <v>-9.4845360824742264E-2</v>
      </c>
      <c r="G12" s="170">
        <f>(G5-B5)/B5</f>
        <v>-0.10309278350515463</v>
      </c>
      <c r="H12" s="170">
        <f>(H5-B5)/B5</f>
        <v>-0.11958762886597939</v>
      </c>
      <c r="I12" s="170">
        <f>(I5-B5)/B5</f>
        <v>-0.12577319587628866</v>
      </c>
      <c r="J12" s="170">
        <f>(J5-B5)/B5</f>
        <v>-0.12371134020618557</v>
      </c>
      <c r="K12" s="170">
        <f>(K5-B5)/B5</f>
        <v>-0.10721649484536082</v>
      </c>
      <c r="L12" s="170">
        <f>(L5-B5)/B5</f>
        <v>-0.1154639175257732</v>
      </c>
      <c r="M12" s="170">
        <f>(M5-B5)/B5</f>
        <v>-4.1237113402061855E-2</v>
      </c>
      <c r="N12" s="170">
        <f>(N5-B5)/B5</f>
        <v>-6.8041237113402056E-2</v>
      </c>
      <c r="O12" s="170">
        <f>(O5-B5)/B5</f>
        <v>-8.247422680412371E-2</v>
      </c>
      <c r="P12" s="170">
        <f>(P5-B5)/B5</f>
        <v>-0.12577319587628866</v>
      </c>
      <c r="Q12" s="170">
        <f>(Q5-B5)/B5</f>
        <v>-0.15463917525773196</v>
      </c>
      <c r="R12" s="170">
        <f>(R5-B5)/B5</f>
        <v>-0.2</v>
      </c>
      <c r="S12" s="170">
        <f>(S5-B5)/B5</f>
        <v>-0.21649484536082475</v>
      </c>
      <c r="T12" s="170">
        <f>(T5-B5)/B5</f>
        <v>-0.17525773195876287</v>
      </c>
      <c r="U12" s="170">
        <f>(U5-B5)/B5</f>
        <v>-0.32989690721649484</v>
      </c>
      <c r="V12" s="170">
        <f>(V5-B5)/B5</f>
        <v>-0.34020618556701032</v>
      </c>
      <c r="W12" s="170">
        <f>(W5-B5)/B5</f>
        <v>-0.3731958762886598</v>
      </c>
    </row>
    <row r="13" spans="1:28" x14ac:dyDescent="0.2">
      <c r="A13" s="143" t="s">
        <v>92</v>
      </c>
      <c r="B13" s="170">
        <f>(B6-B6)/B6</f>
        <v>0</v>
      </c>
      <c r="C13" s="170">
        <f>(C6-B6)/B6</f>
        <v>1.345957011258956E-2</v>
      </c>
      <c r="D13" s="170">
        <f>(D6-B6)/B6</f>
        <v>-1.1924257932446265E-2</v>
      </c>
      <c r="E13" s="170">
        <f>(E6-B6)/B6</f>
        <v>-2.3490276356192427E-2</v>
      </c>
      <c r="F13" s="170">
        <f>(F6-B6)/B6</f>
        <v>-2.3797338792221085E-2</v>
      </c>
      <c r="G13" s="170">
        <f>(G6-B6)/B6</f>
        <v>-3.4288638689866938E-2</v>
      </c>
      <c r="H13" s="170">
        <f>(H6-B6)/B6</f>
        <v>-6.2128966223132034E-2</v>
      </c>
      <c r="I13" s="170">
        <f>(I6-B6)/B6</f>
        <v>-8.1013306038894575E-2</v>
      </c>
      <c r="J13" s="170">
        <f>(J6-B6)/B6</f>
        <v>-9.2016376663254865E-2</v>
      </c>
      <c r="K13" s="170">
        <f>(K6-B6)/B6</f>
        <v>-5.9928352098259981E-2</v>
      </c>
      <c r="L13" s="170">
        <f>(L6-B6)/B6</f>
        <v>-1.4176049129989765E-2</v>
      </c>
      <c r="M13" s="170">
        <f>(M6-B6)/B6</f>
        <v>9.672466734902763E-3</v>
      </c>
      <c r="N13" s="170">
        <f>(N6-B6)/B6</f>
        <v>-8.7001023541453427E-4</v>
      </c>
      <c r="O13" s="170">
        <f>(O6-B6)/B6</f>
        <v>-7.9836233367451374E-3</v>
      </c>
      <c r="P13" s="170">
        <f>(P6-B6)/B6</f>
        <v>-4.5547594677584442E-3</v>
      </c>
      <c r="Q13" s="170">
        <f>(Q6-B6)/B6</f>
        <v>2.5486182190378709E-2</v>
      </c>
      <c r="R13" s="170">
        <f>(R6-B6)/B6</f>
        <v>4.6212896622313204E-2</v>
      </c>
      <c r="S13" s="170">
        <f>(S6-B6)/B6</f>
        <v>9.2528147389969298E-2</v>
      </c>
      <c r="T13" s="170">
        <f>(T6-B6)/B6</f>
        <v>0.10394063459570113</v>
      </c>
      <c r="U13" s="170">
        <f>(U6-B6)/B6</f>
        <v>-0.11028659160696008</v>
      </c>
      <c r="V13" s="170">
        <f>(V6-B6)/B6</f>
        <v>-0.14222108495394065</v>
      </c>
      <c r="W13" s="170">
        <f>(W6-B6)/B6</f>
        <v>-6.8014329580348004E-2</v>
      </c>
    </row>
    <row r="14" spans="1:28" x14ac:dyDescent="0.2">
      <c r="A14" s="143" t="s">
        <v>183</v>
      </c>
      <c r="B14" s="170">
        <f>(B7-B7)/B7</f>
        <v>0</v>
      </c>
      <c r="C14" s="170">
        <f>(C7-B7)/B7</f>
        <v>1.7663641904547226E-2</v>
      </c>
      <c r="D14" s="170">
        <f>(D7-B7)/B7</f>
        <v>2.7191716729223235E-2</v>
      </c>
      <c r="E14" s="170">
        <f>(E7-B7)/B7</f>
        <v>3.7938791943920053E-2</v>
      </c>
      <c r="F14" s="170">
        <f>(F7-B7)/B7</f>
        <v>5.588716386657433E-2</v>
      </c>
      <c r="G14" s="170">
        <f>(G7-B7)/B7</f>
        <v>8.3216796698318163E-2</v>
      </c>
      <c r="H14" s="170">
        <f>(H7-B7)/B7</f>
        <v>9.5396419816616077E-2</v>
      </c>
      <c r="I14" s="170">
        <f>(I7-B7)/B7</f>
        <v>0.11222366729297384</v>
      </c>
      <c r="J14" s="170">
        <f>(J7-B7)/B7</f>
        <v>0.13623144991346878</v>
      </c>
      <c r="K14" s="170">
        <f>(K7-B7)/B7</f>
        <v>0.16346024086379971</v>
      </c>
      <c r="L14" s="170">
        <f>(L7-B7)/B7</f>
        <v>0.1999383084960768</v>
      </c>
      <c r="M14" s="170">
        <f>(M7-B7)/B7</f>
        <v>0.24341302313579694</v>
      </c>
      <c r="N14" s="170">
        <f>(N7-B7)/B7</f>
        <v>6.4168061893187687E-3</v>
      </c>
      <c r="O14" s="170">
        <f>(O7-B7)/B7</f>
        <v>-3.3099864604944516E-3</v>
      </c>
      <c r="P14" s="170">
        <f>(P7-B7)/B7</f>
        <v>-1.1670964804700418E-2</v>
      </c>
      <c r="Q14" s="170">
        <f>(Q7-B7)/B7</f>
        <v>-1.4694738278243512E-2</v>
      </c>
      <c r="R14" s="170">
        <f>(R7-B7)/B7</f>
        <v>-2.0852024919808459E-2</v>
      </c>
      <c r="S14" s="170">
        <f>(S7-B7)/B7</f>
        <v>-1.1298739624779224E-2</v>
      </c>
      <c r="T14" s="170">
        <f>(T7-B7)/B7</f>
        <v>-1.8632020559880058E-2</v>
      </c>
      <c r="U14" s="170">
        <f>(U7-B7)/B7</f>
        <v>-0.17355480978700119</v>
      </c>
      <c r="V14" s="170">
        <f>(V7-B7)/B7</f>
        <v>-0.2325606571331543</v>
      </c>
      <c r="W14" s="170">
        <f>(W7-B7)/B7</f>
        <v>-0.20883612156192211</v>
      </c>
    </row>
    <row r="16" spans="1:28" ht="15.75" x14ac:dyDescent="0.25">
      <c r="A16" s="315" t="s">
        <v>250</v>
      </c>
      <c r="B16" s="315"/>
      <c r="C16" s="315"/>
      <c r="D16" s="315"/>
      <c r="E16" s="315"/>
      <c r="F16" s="315"/>
      <c r="G16" s="315"/>
      <c r="H16" s="315"/>
      <c r="I16" s="315"/>
      <c r="J16" s="315"/>
      <c r="K16" s="315"/>
      <c r="L16" s="315"/>
      <c r="M16" s="315"/>
      <c r="N16" s="315"/>
      <c r="O16" s="315"/>
      <c r="P16" s="315"/>
      <c r="Q16" s="315"/>
      <c r="R16" s="315"/>
      <c r="S16" s="315"/>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314</v>
      </c>
      <c r="B18" s="150">
        <f>'4C'!B38</f>
        <v>8.84</v>
      </c>
      <c r="C18" s="150">
        <f>'4C'!C38</f>
        <v>8.7899999999999991</v>
      </c>
      <c r="D18" s="150">
        <f>'4C'!D38</f>
        <v>9.0399999999999991</v>
      </c>
      <c r="E18" s="150">
        <f>'4C'!E38</f>
        <v>10.06</v>
      </c>
      <c r="F18" s="150">
        <f>'4C'!F38</f>
        <v>10.06</v>
      </c>
      <c r="G18" s="150">
        <f>'4C'!G38</f>
        <v>9.56</v>
      </c>
      <c r="H18" s="150">
        <f>'4C'!H38</f>
        <v>9.3000000000000007</v>
      </c>
      <c r="I18" s="150">
        <f>'4C'!I38</f>
        <v>9.2799999999999994</v>
      </c>
      <c r="J18" s="150">
        <f>'4C'!J38</f>
        <v>9.6999999999999993</v>
      </c>
      <c r="K18" s="150">
        <f>'4C'!K38</f>
        <v>9.5500000000000007</v>
      </c>
      <c r="L18" s="150">
        <f>'4C'!L38</f>
        <v>9.98</v>
      </c>
      <c r="M18" s="150">
        <f>'4C'!M38</f>
        <v>10.24</v>
      </c>
      <c r="N18" s="150">
        <f>'4C'!N38</f>
        <v>10.74</v>
      </c>
      <c r="O18" s="150">
        <f>'4C'!O38</f>
        <v>10.99</v>
      </c>
      <c r="P18" s="150">
        <f>'4C'!P38</f>
        <v>11.4</v>
      </c>
      <c r="Q18" s="150">
        <f>'4C'!Q38</f>
        <v>11.77</v>
      </c>
      <c r="R18" s="150">
        <f>'4C'!R38</f>
        <v>11.62</v>
      </c>
      <c r="S18" s="150">
        <f>'4C'!S38</f>
        <v>12.93</v>
      </c>
      <c r="T18"/>
      <c r="U18"/>
      <c r="V18"/>
      <c r="W18"/>
    </row>
    <row r="19" spans="1:23" ht="15" x14ac:dyDescent="0.25">
      <c r="A19" s="143" t="s">
        <v>92</v>
      </c>
      <c r="B19" s="150">
        <v>8.98</v>
      </c>
      <c r="C19" s="150">
        <v>8.91</v>
      </c>
      <c r="D19" s="150">
        <v>9.23</v>
      </c>
      <c r="E19" s="150">
        <v>9.6</v>
      </c>
      <c r="F19" s="150">
        <v>9.59</v>
      </c>
      <c r="G19" s="150">
        <v>9.5500000000000007</v>
      </c>
      <c r="H19" s="150">
        <v>9.51</v>
      </c>
      <c r="I19" s="150">
        <v>9.65</v>
      </c>
      <c r="J19" s="150">
        <v>9.56</v>
      </c>
      <c r="K19" s="150">
        <v>9.4700000000000006</v>
      </c>
      <c r="L19" s="150">
        <v>9.4499999999999993</v>
      </c>
      <c r="M19" s="150">
        <v>9.73</v>
      </c>
      <c r="N19" s="150">
        <v>10.11</v>
      </c>
      <c r="O19" s="150">
        <v>10.66</v>
      </c>
      <c r="P19" s="150">
        <v>11.15</v>
      </c>
      <c r="Q19" s="150">
        <v>11.61</v>
      </c>
      <c r="R19" s="150">
        <v>11.54</v>
      </c>
      <c r="S19" s="151">
        <v>12.89</v>
      </c>
      <c r="T19"/>
      <c r="U19"/>
      <c r="V19"/>
      <c r="W19"/>
    </row>
    <row r="20" spans="1:23" ht="15" x14ac:dyDescent="0.25">
      <c r="A20" s="143" t="s">
        <v>183</v>
      </c>
      <c r="B20" s="150">
        <v>8.17</v>
      </c>
      <c r="C20" s="150">
        <v>8.42</v>
      </c>
      <c r="D20" s="150">
        <v>8.73</v>
      </c>
      <c r="E20" s="150">
        <v>9.01</v>
      </c>
      <c r="F20" s="150">
        <v>9.17</v>
      </c>
      <c r="G20" s="150">
        <v>9.24</v>
      </c>
      <c r="H20" s="150">
        <v>9.33</v>
      </c>
      <c r="I20" s="150">
        <v>9.3800000000000008</v>
      </c>
      <c r="J20" s="150">
        <v>9.44</v>
      </c>
      <c r="K20" s="150">
        <v>9.5</v>
      </c>
      <c r="L20" s="150">
        <v>9.7799999999999994</v>
      </c>
      <c r="M20" s="150">
        <v>10.18</v>
      </c>
      <c r="N20" s="150">
        <v>10.71</v>
      </c>
      <c r="O20" s="150">
        <v>11.15</v>
      </c>
      <c r="P20" s="150">
        <v>11.65</v>
      </c>
      <c r="Q20" s="150">
        <v>12.19</v>
      </c>
      <c r="R20" s="150">
        <v>13.11</v>
      </c>
      <c r="S20" s="151">
        <v>13.52</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5" t="s">
        <v>251</v>
      </c>
      <c r="B23" s="315"/>
      <c r="C23" s="315"/>
      <c r="D23" s="315"/>
      <c r="E23" s="315"/>
      <c r="F23" s="315"/>
      <c r="G23" s="315"/>
      <c r="H23" s="315"/>
      <c r="I23" s="315"/>
      <c r="J23" s="315"/>
      <c r="K23" s="315"/>
      <c r="L23" s="315"/>
      <c r="M23" s="315"/>
      <c r="N23" s="315"/>
      <c r="O23" s="315"/>
      <c r="P23" s="315"/>
      <c r="Q23" s="315"/>
      <c r="R23" s="315"/>
      <c r="S23" s="315"/>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315</v>
      </c>
      <c r="B25" s="170">
        <f>(B18-B18)/B18</f>
        <v>0</v>
      </c>
      <c r="C25" s="170">
        <f>(C18-B18)/B18</f>
        <v>-5.6561085972851484E-3</v>
      </c>
      <c r="D25" s="170">
        <f>(D18-B18)/B18</f>
        <v>2.2624434389140191E-2</v>
      </c>
      <c r="E25" s="170">
        <f>(E18-B18)/B18</f>
        <v>0.13800904977375572</v>
      </c>
      <c r="F25" s="170">
        <f>(F18-B18)/B18</f>
        <v>0.13800904977375572</v>
      </c>
      <c r="G25" s="170">
        <f>(G18-B18)/B18</f>
        <v>8.1447963800905049E-2</v>
      </c>
      <c r="H25" s="170">
        <f>(H18-B18)/B18</f>
        <v>5.2036199095022724E-2</v>
      </c>
      <c r="I25" s="170">
        <f>(I18-B18)/B18</f>
        <v>4.9773755656108538E-2</v>
      </c>
      <c r="J25" s="170">
        <f>(J18-B18)/B18</f>
        <v>9.7285067873303099E-2</v>
      </c>
      <c r="K25" s="170">
        <f>(K18-B18)/B18</f>
        <v>8.0316742081448067E-2</v>
      </c>
      <c r="L25" s="170">
        <f>(L18-B18)/B18</f>
        <v>0.12895927601809962</v>
      </c>
      <c r="M25" s="170">
        <f>(M18-B18)/B18</f>
        <v>0.15837104072398195</v>
      </c>
      <c r="N25" s="170">
        <f>(N18-B18)/B18</f>
        <v>0.21493212669683262</v>
      </c>
      <c r="O25" s="170">
        <f>(O18-B18)/B18</f>
        <v>0.24321266968325797</v>
      </c>
      <c r="P25" s="170">
        <f>(P18-B18)/B18</f>
        <v>0.28959276018099556</v>
      </c>
      <c r="Q25" s="170">
        <f>(Q18-B18)/B18</f>
        <v>0.33144796380090497</v>
      </c>
      <c r="R25" s="170">
        <f>(R18-B18)/B18</f>
        <v>0.31447963800904971</v>
      </c>
      <c r="S25" s="170">
        <f>(S18-B18)/B18</f>
        <v>0.46266968325791852</v>
      </c>
      <c r="T25"/>
      <c r="U25"/>
      <c r="V25"/>
      <c r="W25"/>
    </row>
    <row r="26" spans="1:23" ht="15" x14ac:dyDescent="0.25">
      <c r="A26" s="143" t="s">
        <v>92</v>
      </c>
      <c r="B26" s="170">
        <f>(B19-B19)/B19</f>
        <v>0</v>
      </c>
      <c r="C26" s="170">
        <f>(C19-B19)/B19</f>
        <v>-7.7951002227171808E-3</v>
      </c>
      <c r="D26" s="170">
        <f>(D19-B19)/B19</f>
        <v>2.7839643652561245E-2</v>
      </c>
      <c r="E26" s="170">
        <f>(E19-B19)/B19</f>
        <v>6.9042316258351805E-2</v>
      </c>
      <c r="F26" s="170">
        <f>(F19-B19)/B19</f>
        <v>6.7928730512249375E-2</v>
      </c>
      <c r="G26" s="170">
        <f>(G19-B19)/B19</f>
        <v>6.3474387527839668E-2</v>
      </c>
      <c r="H26" s="170">
        <f>(H19-B19)/B19</f>
        <v>5.9020044543429767E-2</v>
      </c>
      <c r="I26" s="170">
        <f>(I19-B19)/B19</f>
        <v>7.4610244988864136E-2</v>
      </c>
      <c r="J26" s="170">
        <f>(J19-B19)/B19</f>
        <v>6.4587973273942098E-2</v>
      </c>
      <c r="K26" s="170">
        <f>(K19-B19)/B19</f>
        <v>5.4565701559020068E-2</v>
      </c>
      <c r="L26" s="170">
        <f>(L19-B19)/B19</f>
        <v>5.2338530066815013E-2</v>
      </c>
      <c r="M26" s="170">
        <f>(M19-B19)/B19</f>
        <v>8.3518930957683743E-2</v>
      </c>
      <c r="N26" s="170">
        <f>(N19-B19)/B19</f>
        <v>0.12583518930957671</v>
      </c>
      <c r="O26" s="170">
        <f>(O19-B19)/B19</f>
        <v>0.18708240534521153</v>
      </c>
      <c r="P26" s="170">
        <f>(P19-B19)/B19</f>
        <v>0.24164810690423161</v>
      </c>
      <c r="Q26" s="170">
        <f>(Q19-B19)/B19</f>
        <v>0.29287305122494417</v>
      </c>
      <c r="R26" s="170">
        <f>(R19-B19)/B19</f>
        <v>0.28507795100222699</v>
      </c>
      <c r="S26" s="170">
        <f>(S19-B19)/B19</f>
        <v>0.43541202672605789</v>
      </c>
      <c r="T26"/>
      <c r="U26"/>
      <c r="V26"/>
      <c r="W26"/>
    </row>
    <row r="27" spans="1:23" ht="15" x14ac:dyDescent="0.25">
      <c r="A27" s="143" t="s">
        <v>183</v>
      </c>
      <c r="B27" s="170">
        <f>(B20-B20)/B20</f>
        <v>0</v>
      </c>
      <c r="C27" s="170">
        <f>(C20-B20)/B20</f>
        <v>3.0599755201958383E-2</v>
      </c>
      <c r="D27" s="170">
        <f>(D20-B20)/B20</f>
        <v>6.8543451652386844E-2</v>
      </c>
      <c r="E27" s="170">
        <f>(E20-B20)/B20</f>
        <v>0.10281517747858016</v>
      </c>
      <c r="F27" s="170">
        <f>(F20-B20)/B20</f>
        <v>0.12239902080783353</v>
      </c>
      <c r="G27" s="170">
        <f>(G20-B20)/B20</f>
        <v>0.13096695226438193</v>
      </c>
      <c r="H27" s="170">
        <f>(H20-B20)/B20</f>
        <v>0.14198286413708691</v>
      </c>
      <c r="I27" s="170">
        <f>(I20-B20)/B20</f>
        <v>0.1481028151774787</v>
      </c>
      <c r="J27" s="170">
        <f>(J20-B20)/B20</f>
        <v>0.15544675642594855</v>
      </c>
      <c r="K27" s="170">
        <f>(K20-B20)/B20</f>
        <v>0.16279069767441862</v>
      </c>
      <c r="L27" s="170">
        <f>(L20-B20)/B20</f>
        <v>0.19706242350061193</v>
      </c>
      <c r="M27" s="170">
        <f>(M20-B20)/B20</f>
        <v>0.24602203182374538</v>
      </c>
      <c r="N27" s="170">
        <f>(N20-B20)/B20</f>
        <v>0.31089351285189731</v>
      </c>
      <c r="O27" s="170">
        <f>(O20-B20)/B20</f>
        <v>0.36474908200734402</v>
      </c>
      <c r="P27" s="170">
        <f>(P20-B20)/B20</f>
        <v>0.42594859241126076</v>
      </c>
      <c r="Q27" s="170">
        <f>(Q20-B20)/B20</f>
        <v>0.49204406364749076</v>
      </c>
      <c r="R27" s="170">
        <f>(R20-B20)/B20</f>
        <v>0.60465116279069764</v>
      </c>
      <c r="S27" s="170">
        <f>(S20-B20)/B20</f>
        <v>0.65483476132190943</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AE9ED-3002-49B0-934E-0EDBE8498326}">
  <sheetPr>
    <tabColor rgb="FF5E82A3"/>
  </sheetPr>
  <dimension ref="A1:AI18"/>
  <sheetViews>
    <sheetView zoomScaleNormal="100" workbookViewId="0">
      <selection activeCell="D13" sqref="D13"/>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266</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4" spans="1:27" ht="15" x14ac:dyDescent="0.25">
      <c r="A4" s="320" t="s">
        <v>323</v>
      </c>
      <c r="B4" s="320"/>
      <c r="C4" s="320"/>
      <c r="D4" s="320"/>
    </row>
    <row r="5" spans="1:27" ht="15" x14ac:dyDescent="0.25">
      <c r="A5" s="321" t="s">
        <v>144</v>
      </c>
      <c r="B5" s="322"/>
      <c r="C5" s="321" t="s">
        <v>145</v>
      </c>
      <c r="D5" s="321"/>
    </row>
    <row r="6" spans="1:27" x14ac:dyDescent="0.2">
      <c r="A6" s="154" t="s">
        <v>158</v>
      </c>
      <c r="B6" s="155" t="s">
        <v>157</v>
      </c>
      <c r="C6" s="154" t="s">
        <v>158</v>
      </c>
      <c r="D6" s="156" t="s">
        <v>157</v>
      </c>
    </row>
    <row r="7" spans="1:27" x14ac:dyDescent="0.2">
      <c r="A7" s="1" t="s">
        <v>147</v>
      </c>
      <c r="B7" s="157">
        <v>0.12845000000000001</v>
      </c>
      <c r="C7" s="1" t="s">
        <v>147</v>
      </c>
      <c r="D7" s="158">
        <v>0.14649999999999999</v>
      </c>
    </row>
    <row r="8" spans="1:27" x14ac:dyDescent="0.2">
      <c r="A8" s="1" t="s">
        <v>148</v>
      </c>
      <c r="B8" s="157">
        <v>9.1300000000000006E-2</v>
      </c>
      <c r="C8" s="1" t="s">
        <v>148</v>
      </c>
      <c r="D8" s="158">
        <v>0.14176</v>
      </c>
    </row>
    <row r="9" spans="1:27" x14ac:dyDescent="0.2">
      <c r="A9" s="1" t="s">
        <v>252</v>
      </c>
      <c r="B9" s="157">
        <v>8.6459999999999995E-2</v>
      </c>
      <c r="C9" s="1" t="s">
        <v>151</v>
      </c>
      <c r="D9" s="158">
        <v>0.11963</v>
      </c>
    </row>
    <row r="10" spans="1:27" x14ac:dyDescent="0.2">
      <c r="A10" s="1" t="s">
        <v>87</v>
      </c>
      <c r="B10" s="157">
        <v>8.3610000000000004E-2</v>
      </c>
      <c r="C10" s="1" t="s">
        <v>87</v>
      </c>
      <c r="D10" s="158">
        <v>0.11176</v>
      </c>
    </row>
    <row r="11" spans="1:27" x14ac:dyDescent="0.2">
      <c r="A11" s="1" t="s">
        <v>253</v>
      </c>
      <c r="B11" s="157">
        <v>8.1928000000000001E-2</v>
      </c>
      <c r="C11" s="1" t="s">
        <v>252</v>
      </c>
      <c r="D11" s="158">
        <v>9.5649999999999999E-2</v>
      </c>
    </row>
    <row r="12" spans="1:27" x14ac:dyDescent="0.2">
      <c r="A12" s="1" t="s">
        <v>151</v>
      </c>
      <c r="B12" s="157">
        <v>7.8700000000000006E-2</v>
      </c>
      <c r="C12" s="1" t="s">
        <v>192</v>
      </c>
      <c r="D12" s="158">
        <v>9.4329999999999997E-2</v>
      </c>
    </row>
    <row r="13" spans="1:27" x14ac:dyDescent="0.2">
      <c r="A13" s="1" t="s">
        <v>254</v>
      </c>
      <c r="B13" s="157">
        <v>6.5689999999999998E-2</v>
      </c>
      <c r="C13" s="1" t="s">
        <v>153</v>
      </c>
      <c r="D13" s="158">
        <v>7.6850000000000002E-2</v>
      </c>
    </row>
    <row r="14" spans="1:27" x14ac:dyDescent="0.2">
      <c r="A14" s="1" t="s">
        <v>153</v>
      </c>
      <c r="B14" s="157">
        <v>6.3E-2</v>
      </c>
      <c r="C14" s="1" t="s">
        <v>256</v>
      </c>
      <c r="D14" s="158">
        <v>7.2120000000000004E-2</v>
      </c>
    </row>
    <row r="15" spans="1:27" x14ac:dyDescent="0.2">
      <c r="A15" s="1" t="s">
        <v>192</v>
      </c>
      <c r="B15" s="157">
        <v>6.2E-2</v>
      </c>
      <c r="C15" s="1" t="s">
        <v>253</v>
      </c>
      <c r="D15" s="158">
        <v>7.1249999999999994E-2</v>
      </c>
    </row>
    <row r="16" spans="1:27" x14ac:dyDescent="0.2">
      <c r="A16" s="1" t="s">
        <v>255</v>
      </c>
      <c r="B16" s="157">
        <v>5.7110000000000001E-2</v>
      </c>
      <c r="C16" s="1" t="s">
        <v>152</v>
      </c>
      <c r="D16" s="158">
        <v>7.0099999999999996E-2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5F424-F4B5-4309-A545-F6CE0851EED5}">
  <sheetPr>
    <tabColor rgb="FF5E82A3"/>
  </sheetPr>
  <dimension ref="A1:AI79"/>
  <sheetViews>
    <sheetView zoomScaleNormal="100" workbookViewId="0">
      <selection activeCell="H5" sqref="H5:H14"/>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267</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3" spans="1:27" ht="15" x14ac:dyDescent="0.25">
      <c r="A3" s="193" t="s">
        <v>330</v>
      </c>
      <c r="B3" s="193"/>
      <c r="C3" s="193"/>
      <c r="D3" s="193"/>
      <c r="F3" s="320" t="s">
        <v>331</v>
      </c>
      <c r="G3" s="320"/>
      <c r="H3" s="320"/>
    </row>
    <row r="4" spans="1:27" ht="28.5" x14ac:dyDescent="0.2">
      <c r="A4" s="191" t="s">
        <v>165</v>
      </c>
      <c r="B4" s="191" t="s">
        <v>218</v>
      </c>
      <c r="C4" s="192" t="s">
        <v>164</v>
      </c>
      <c r="D4" s="1"/>
      <c r="F4" s="191" t="s">
        <v>219</v>
      </c>
      <c r="G4" s="192" t="s">
        <v>220</v>
      </c>
      <c r="H4" s="37" t="s">
        <v>221</v>
      </c>
      <c r="O4" s="1"/>
    </row>
    <row r="5" spans="1:27" ht="15" x14ac:dyDescent="0.25">
      <c r="A5" s="160">
        <v>43313</v>
      </c>
      <c r="B5">
        <v>20</v>
      </c>
      <c r="C5" s="218" t="s">
        <v>244</v>
      </c>
      <c r="D5" s="1"/>
      <c r="F5" s="1" t="s">
        <v>269</v>
      </c>
      <c r="G5" s="159">
        <v>23</v>
      </c>
      <c r="H5" s="203" t="s">
        <v>222</v>
      </c>
      <c r="O5" s="1"/>
    </row>
    <row r="6" spans="1:27" ht="15" x14ac:dyDescent="0.25">
      <c r="A6" s="160">
        <v>43344</v>
      </c>
      <c r="B6">
        <v>12</v>
      </c>
      <c r="C6" s="218" t="s">
        <v>244</v>
      </c>
      <c r="D6" s="1"/>
      <c r="F6" s="1" t="s">
        <v>369</v>
      </c>
      <c r="G6" s="159">
        <v>6</v>
      </c>
      <c r="H6" s="203" t="s">
        <v>374</v>
      </c>
      <c r="O6" s="1"/>
    </row>
    <row r="7" spans="1:27" ht="15" x14ac:dyDescent="0.25">
      <c r="A7" s="160">
        <v>43374</v>
      </c>
      <c r="B7">
        <v>5</v>
      </c>
      <c r="C7" s="218" t="s">
        <v>244</v>
      </c>
      <c r="D7" s="1"/>
      <c r="F7" s="1" t="s">
        <v>341</v>
      </c>
      <c r="G7" s="159">
        <v>5</v>
      </c>
      <c r="H7" s="203" t="s">
        <v>299</v>
      </c>
      <c r="O7" s="1"/>
    </row>
    <row r="8" spans="1:27" ht="15" x14ac:dyDescent="0.25">
      <c r="A8" s="160">
        <v>43405</v>
      </c>
      <c r="B8">
        <v>5</v>
      </c>
      <c r="C8" s="218" t="s">
        <v>244</v>
      </c>
      <c r="D8" s="1"/>
      <c r="F8" s="1" t="s">
        <v>370</v>
      </c>
      <c r="G8" s="159">
        <v>4</v>
      </c>
      <c r="H8" s="203" t="s">
        <v>299</v>
      </c>
      <c r="O8" s="1"/>
    </row>
    <row r="9" spans="1:27" ht="15" x14ac:dyDescent="0.25">
      <c r="A9" s="160">
        <v>43435</v>
      </c>
      <c r="B9">
        <v>11</v>
      </c>
      <c r="C9" s="218" t="s">
        <v>244</v>
      </c>
      <c r="D9" s="1"/>
      <c r="F9" s="1" t="s">
        <v>344</v>
      </c>
      <c r="G9" s="159">
        <v>3</v>
      </c>
      <c r="H9" s="203" t="s">
        <v>295</v>
      </c>
      <c r="O9" s="1"/>
    </row>
    <row r="10" spans="1:27" ht="15" x14ac:dyDescent="0.25">
      <c r="A10" s="160">
        <v>43466</v>
      </c>
      <c r="B10">
        <v>4</v>
      </c>
      <c r="C10" s="218" t="s">
        <v>244</v>
      </c>
      <c r="D10" s="1"/>
      <c r="F10" s="1" t="s">
        <v>358</v>
      </c>
      <c r="G10" s="159">
        <v>3</v>
      </c>
      <c r="H10" s="203" t="s">
        <v>375</v>
      </c>
      <c r="O10" s="1"/>
    </row>
    <row r="11" spans="1:27" ht="15" x14ac:dyDescent="0.25">
      <c r="A11" s="160">
        <v>43497</v>
      </c>
      <c r="B11">
        <v>11</v>
      </c>
      <c r="C11" s="218" t="s">
        <v>244</v>
      </c>
      <c r="D11" s="1"/>
      <c r="F11" s="1" t="s">
        <v>371</v>
      </c>
      <c r="G11" s="159">
        <v>3</v>
      </c>
      <c r="H11" s="203" t="s">
        <v>352</v>
      </c>
      <c r="O11" s="1"/>
    </row>
    <row r="12" spans="1:27" ht="15" x14ac:dyDescent="0.25">
      <c r="A12" s="160">
        <v>43525</v>
      </c>
      <c r="B12">
        <v>24</v>
      </c>
      <c r="C12" s="218" t="s">
        <v>244</v>
      </c>
      <c r="D12" s="1"/>
      <c r="F12" s="1" t="s">
        <v>372</v>
      </c>
      <c r="G12" s="159">
        <v>2</v>
      </c>
      <c r="H12" s="203" t="s">
        <v>376</v>
      </c>
      <c r="O12" s="1"/>
    </row>
    <row r="13" spans="1:27" ht="15" x14ac:dyDescent="0.25">
      <c r="A13" s="160">
        <v>43556</v>
      </c>
      <c r="B13">
        <v>10</v>
      </c>
      <c r="C13" s="218" t="s">
        <v>244</v>
      </c>
      <c r="D13" s="1"/>
      <c r="F13" s="1" t="s">
        <v>346</v>
      </c>
      <c r="G13" s="159">
        <v>2</v>
      </c>
      <c r="H13" s="203" t="s">
        <v>299</v>
      </c>
      <c r="O13" s="1"/>
    </row>
    <row r="14" spans="1:27" ht="15" x14ac:dyDescent="0.25">
      <c r="A14" s="160">
        <v>43586</v>
      </c>
      <c r="B14">
        <v>7</v>
      </c>
      <c r="C14" s="218" t="s">
        <v>244</v>
      </c>
      <c r="D14" s="1"/>
      <c r="F14" s="1" t="s">
        <v>373</v>
      </c>
      <c r="G14" s="159">
        <v>2</v>
      </c>
      <c r="H14" s="203" t="s">
        <v>299</v>
      </c>
      <c r="O14" s="1"/>
    </row>
    <row r="15" spans="1:27" ht="15" x14ac:dyDescent="0.25">
      <c r="A15" s="160">
        <v>43617</v>
      </c>
      <c r="B15">
        <v>3</v>
      </c>
      <c r="C15" s="218" t="s">
        <v>244</v>
      </c>
      <c r="D15" s="1"/>
      <c r="O15" s="1"/>
    </row>
    <row r="16" spans="1:27" ht="15" x14ac:dyDescent="0.25">
      <c r="A16" s="160">
        <v>43647</v>
      </c>
      <c r="B16">
        <v>3</v>
      </c>
      <c r="C16" s="218" t="s">
        <v>244</v>
      </c>
      <c r="D16" s="1"/>
      <c r="O16" s="1"/>
    </row>
    <row r="17" spans="1:15" ht="15" x14ac:dyDescent="0.25">
      <c r="A17" s="160">
        <v>43678</v>
      </c>
      <c r="B17">
        <v>7</v>
      </c>
      <c r="C17" s="218" t="s">
        <v>244</v>
      </c>
      <c r="D17" s="1"/>
      <c r="O17" s="1"/>
    </row>
    <row r="18" spans="1:15" ht="15" x14ac:dyDescent="0.25">
      <c r="A18" s="160">
        <v>43709</v>
      </c>
      <c r="B18">
        <v>17</v>
      </c>
      <c r="C18" s="218" t="s">
        <v>244</v>
      </c>
      <c r="D18" s="1"/>
      <c r="I18" s="39"/>
      <c r="O18" s="1"/>
    </row>
    <row r="19" spans="1:15" ht="15" x14ac:dyDescent="0.25">
      <c r="A19" s="160">
        <v>43739</v>
      </c>
      <c r="B19">
        <v>10</v>
      </c>
      <c r="C19" s="218" t="s">
        <v>244</v>
      </c>
      <c r="D19" s="1"/>
      <c r="I19" s="39"/>
      <c r="O19" s="1"/>
    </row>
    <row r="20" spans="1:15" ht="15" x14ac:dyDescent="0.25">
      <c r="A20" s="160">
        <v>43770</v>
      </c>
      <c r="B20">
        <v>7</v>
      </c>
      <c r="C20" s="218" t="s">
        <v>244</v>
      </c>
      <c r="D20" s="1"/>
      <c r="I20" s="39"/>
      <c r="O20" s="1"/>
    </row>
    <row r="21" spans="1:15" ht="15" x14ac:dyDescent="0.25">
      <c r="A21" s="160">
        <v>43800</v>
      </c>
      <c r="B21">
        <v>14</v>
      </c>
      <c r="C21" s="218" t="s">
        <v>244</v>
      </c>
      <c r="D21" s="1"/>
      <c r="I21" s="39"/>
      <c r="O21" s="1"/>
    </row>
    <row r="22" spans="1:15" ht="15" x14ac:dyDescent="0.25">
      <c r="A22" s="160">
        <v>43831</v>
      </c>
      <c r="B22">
        <v>15</v>
      </c>
      <c r="C22" s="218" t="s">
        <v>244</v>
      </c>
      <c r="D22" s="1"/>
      <c r="I22" s="39"/>
      <c r="O22" s="1"/>
    </row>
    <row r="23" spans="1:15" ht="15" x14ac:dyDescent="0.25">
      <c r="A23" s="160">
        <v>43862</v>
      </c>
      <c r="B23">
        <v>9</v>
      </c>
      <c r="C23" s="218" t="s">
        <v>244</v>
      </c>
      <c r="D23" s="1"/>
      <c r="O23" s="1"/>
    </row>
    <row r="24" spans="1:15" ht="15" x14ac:dyDescent="0.25">
      <c r="A24" s="160">
        <v>43891</v>
      </c>
      <c r="B24">
        <v>11</v>
      </c>
      <c r="C24" s="218" t="s">
        <v>244</v>
      </c>
      <c r="D24" s="1"/>
      <c r="O24" s="1"/>
    </row>
    <row r="25" spans="1:15" ht="15" x14ac:dyDescent="0.25">
      <c r="A25" s="160">
        <v>43922</v>
      </c>
      <c r="B25">
        <v>10</v>
      </c>
      <c r="C25" s="218" t="s">
        <v>244</v>
      </c>
      <c r="D25" s="1"/>
      <c r="O25" s="1"/>
    </row>
    <row r="26" spans="1:15" ht="15" x14ac:dyDescent="0.25">
      <c r="A26" s="160">
        <v>43952</v>
      </c>
      <c r="B26">
        <v>7</v>
      </c>
      <c r="C26" s="218" t="s">
        <v>244</v>
      </c>
      <c r="D26" s="1"/>
      <c r="O26" s="1"/>
    </row>
    <row r="27" spans="1:15" ht="15" x14ac:dyDescent="0.25">
      <c r="A27" s="160">
        <v>43983</v>
      </c>
      <c r="B27">
        <v>8</v>
      </c>
      <c r="C27" s="218" t="s">
        <v>244</v>
      </c>
      <c r="D27" s="1"/>
      <c r="O27" s="1"/>
    </row>
    <row r="28" spans="1:15" ht="15" x14ac:dyDescent="0.25">
      <c r="A28" s="160">
        <v>44013</v>
      </c>
      <c r="B28">
        <v>8</v>
      </c>
      <c r="C28" s="218" t="s">
        <v>244</v>
      </c>
      <c r="D28" s="1"/>
      <c r="O28" s="1"/>
    </row>
    <row r="29" spans="1:15" ht="15" x14ac:dyDescent="0.25">
      <c r="A29" s="160">
        <v>44044</v>
      </c>
      <c r="B29">
        <v>19</v>
      </c>
      <c r="C29" s="218" t="s">
        <v>244</v>
      </c>
      <c r="D29" s="1"/>
      <c r="O29" s="1"/>
    </row>
    <row r="30" spans="1:15" ht="15" x14ac:dyDescent="0.25">
      <c r="A30" s="160">
        <v>44075</v>
      </c>
      <c r="B30">
        <v>11</v>
      </c>
      <c r="C30" s="218" t="s">
        <v>244</v>
      </c>
      <c r="D30" s="1"/>
      <c r="O30" s="1"/>
    </row>
    <row r="31" spans="1:15" ht="15" x14ac:dyDescent="0.25">
      <c r="A31" s="160">
        <v>44105</v>
      </c>
      <c r="B31">
        <v>6</v>
      </c>
      <c r="C31" s="218" t="s">
        <v>244</v>
      </c>
      <c r="D31" s="1"/>
      <c r="O31" s="1"/>
    </row>
    <row r="32" spans="1:15" ht="15" x14ac:dyDescent="0.25">
      <c r="A32" s="160">
        <v>44136</v>
      </c>
      <c r="B32">
        <v>2</v>
      </c>
      <c r="C32" s="218" t="s">
        <v>244</v>
      </c>
      <c r="D32" s="1"/>
      <c r="O32" s="1"/>
    </row>
    <row r="33" spans="1:15" ht="15" x14ac:dyDescent="0.25">
      <c r="A33" s="160">
        <v>44166</v>
      </c>
      <c r="B33">
        <v>9</v>
      </c>
      <c r="C33" s="218" t="s">
        <v>244</v>
      </c>
      <c r="D33" s="1"/>
      <c r="O33" s="1"/>
    </row>
    <row r="34" spans="1:15" ht="15" x14ac:dyDescent="0.25">
      <c r="A34" s="160">
        <v>44197</v>
      </c>
      <c r="B34">
        <v>3</v>
      </c>
      <c r="C34" s="218" t="s">
        <v>244</v>
      </c>
      <c r="D34" s="1"/>
      <c r="O34" s="1"/>
    </row>
    <row r="35" spans="1:15" ht="15" x14ac:dyDescent="0.25">
      <c r="A35" s="160">
        <v>44228</v>
      </c>
      <c r="B35">
        <v>2</v>
      </c>
      <c r="C35" s="218" t="s">
        <v>244</v>
      </c>
      <c r="D35" s="1"/>
      <c r="O35" s="1"/>
    </row>
    <row r="36" spans="1:15" ht="15" x14ac:dyDescent="0.25">
      <c r="A36" s="160">
        <v>44256</v>
      </c>
      <c r="B36">
        <v>5</v>
      </c>
      <c r="C36" s="218" t="s">
        <v>244</v>
      </c>
      <c r="D36" s="1"/>
      <c r="O36" s="1"/>
    </row>
    <row r="37" spans="1:15" ht="15" x14ac:dyDescent="0.25">
      <c r="A37" s="160">
        <v>44287</v>
      </c>
      <c r="B37">
        <v>14</v>
      </c>
      <c r="C37" s="218" t="s">
        <v>244</v>
      </c>
      <c r="D37" s="1"/>
      <c r="O37" s="1"/>
    </row>
    <row r="38" spans="1:15" ht="15" x14ac:dyDescent="0.25">
      <c r="A38" s="160">
        <v>44317</v>
      </c>
      <c r="B38">
        <v>9</v>
      </c>
      <c r="C38" s="218" t="s">
        <v>244</v>
      </c>
      <c r="D38" s="1"/>
      <c r="O38" s="1"/>
    </row>
    <row r="39" spans="1:15" ht="15" x14ac:dyDescent="0.25">
      <c r="A39" s="160">
        <v>44348</v>
      </c>
      <c r="B39">
        <v>9</v>
      </c>
      <c r="C39" s="218" t="s">
        <v>244</v>
      </c>
      <c r="D39" s="1"/>
      <c r="O39" s="1"/>
    </row>
    <row r="40" spans="1:15" ht="15" x14ac:dyDescent="0.25">
      <c r="A40" s="160">
        <v>44378</v>
      </c>
      <c r="B40">
        <v>4</v>
      </c>
      <c r="C40" s="218" t="s">
        <v>244</v>
      </c>
      <c r="D40" s="1"/>
      <c r="O40" s="1"/>
    </row>
    <row r="41" spans="1:15" ht="15" x14ac:dyDescent="0.25">
      <c r="A41" s="160">
        <v>44409</v>
      </c>
      <c r="B41">
        <v>8</v>
      </c>
      <c r="C41" s="218" t="s">
        <v>244</v>
      </c>
      <c r="D41" s="1"/>
      <c r="O41" s="1"/>
    </row>
    <row r="42" spans="1:15" ht="15" x14ac:dyDescent="0.25">
      <c r="A42" s="160">
        <v>44440</v>
      </c>
      <c r="B42">
        <v>4</v>
      </c>
      <c r="C42" s="218" t="s">
        <v>244</v>
      </c>
      <c r="D42" s="1"/>
      <c r="O42" s="1"/>
    </row>
    <row r="43" spans="1:15" ht="15" x14ac:dyDescent="0.25">
      <c r="A43" s="160">
        <v>44470</v>
      </c>
      <c r="B43">
        <v>2</v>
      </c>
      <c r="C43" s="218" t="s">
        <v>244</v>
      </c>
      <c r="D43" s="1"/>
      <c r="O43" s="1"/>
    </row>
    <row r="44" spans="1:15" ht="15" x14ac:dyDescent="0.25">
      <c r="A44" s="160">
        <v>44501</v>
      </c>
      <c r="B44">
        <v>3</v>
      </c>
      <c r="C44" s="218" t="s">
        <v>244</v>
      </c>
      <c r="D44" s="1"/>
      <c r="O44" s="1"/>
    </row>
    <row r="45" spans="1:15" ht="15" x14ac:dyDescent="0.25">
      <c r="A45" s="160">
        <v>44531</v>
      </c>
      <c r="B45">
        <v>3</v>
      </c>
      <c r="C45" s="218" t="s">
        <v>244</v>
      </c>
      <c r="D45" s="1"/>
      <c r="O45" s="1"/>
    </row>
    <row r="46" spans="1:15" ht="15" x14ac:dyDescent="0.25">
      <c r="A46" s="160">
        <v>44562</v>
      </c>
      <c r="B46">
        <v>7</v>
      </c>
      <c r="C46" s="218" t="s">
        <v>244</v>
      </c>
      <c r="D46" s="1"/>
      <c r="O46" s="1"/>
    </row>
    <row r="47" spans="1:15" ht="15" x14ac:dyDescent="0.25">
      <c r="A47" s="160">
        <v>44593</v>
      </c>
      <c r="B47">
        <v>6</v>
      </c>
      <c r="C47" s="218" t="s">
        <v>244</v>
      </c>
      <c r="D47" s="1"/>
      <c r="O47" s="1"/>
    </row>
    <row r="48" spans="1:15" ht="15" x14ac:dyDescent="0.25">
      <c r="A48" s="160">
        <v>44621</v>
      </c>
      <c r="B48">
        <v>3</v>
      </c>
      <c r="C48" s="218" t="s">
        <v>244</v>
      </c>
      <c r="D48" s="1"/>
      <c r="O48" s="1"/>
    </row>
    <row r="49" spans="1:15" ht="15" x14ac:dyDescent="0.25">
      <c r="A49" s="160">
        <v>44652</v>
      </c>
      <c r="B49">
        <v>2</v>
      </c>
      <c r="C49" s="218" t="s">
        <v>244</v>
      </c>
      <c r="D49" s="1"/>
      <c r="O49" s="1"/>
    </row>
    <row r="50" spans="1:15" ht="15" x14ac:dyDescent="0.25">
      <c r="A50" s="160">
        <v>44682</v>
      </c>
      <c r="B50">
        <v>4</v>
      </c>
      <c r="C50" s="218" t="s">
        <v>244</v>
      </c>
      <c r="D50" s="1"/>
      <c r="O50" s="1"/>
    </row>
    <row r="51" spans="1:15" ht="15" x14ac:dyDescent="0.25">
      <c r="A51" s="160">
        <v>44713</v>
      </c>
      <c r="B51">
        <v>3</v>
      </c>
      <c r="C51" s="218" t="s">
        <v>244</v>
      </c>
      <c r="D51" s="1"/>
      <c r="O51" s="1"/>
    </row>
    <row r="52" spans="1:15" ht="15" x14ac:dyDescent="0.25">
      <c r="A52" s="160">
        <v>44743</v>
      </c>
      <c r="B52">
        <v>5</v>
      </c>
      <c r="C52" s="218" t="s">
        <v>244</v>
      </c>
      <c r="D52" s="1"/>
      <c r="O52" s="1"/>
    </row>
    <row r="53" spans="1:15" ht="15" x14ac:dyDescent="0.25">
      <c r="A53" s="160">
        <v>44774</v>
      </c>
      <c r="B53">
        <v>4</v>
      </c>
      <c r="C53" s="218" t="s">
        <v>244</v>
      </c>
      <c r="D53" s="1"/>
      <c r="O53" s="1"/>
    </row>
    <row r="54" spans="1:15" ht="15" x14ac:dyDescent="0.25">
      <c r="A54" s="160">
        <v>44805</v>
      </c>
      <c r="B54">
        <v>5</v>
      </c>
      <c r="C54" s="218" t="s">
        <v>244</v>
      </c>
      <c r="D54" s="1"/>
      <c r="O54" s="1"/>
    </row>
    <row r="55" spans="1:15" ht="15" x14ac:dyDescent="0.25">
      <c r="A55" s="160">
        <v>44835</v>
      </c>
      <c r="B55">
        <v>5</v>
      </c>
      <c r="C55" s="218" t="s">
        <v>244</v>
      </c>
      <c r="D55" s="1"/>
      <c r="O55" s="1"/>
    </row>
    <row r="56" spans="1:15" ht="15" x14ac:dyDescent="0.25">
      <c r="A56" s="160">
        <v>44866</v>
      </c>
      <c r="B56">
        <v>12</v>
      </c>
      <c r="C56" s="218" t="s">
        <v>244</v>
      </c>
      <c r="D56" s="161"/>
      <c r="O56" s="1"/>
    </row>
    <row r="57" spans="1:15" ht="15" x14ac:dyDescent="0.25">
      <c r="A57" s="160">
        <v>44896</v>
      </c>
      <c r="B57">
        <v>3</v>
      </c>
      <c r="C57" s="218" t="s">
        <v>244</v>
      </c>
      <c r="D57" s="1"/>
      <c r="O57" s="1"/>
    </row>
    <row r="58" spans="1:15" ht="15" x14ac:dyDescent="0.25">
      <c r="A58" s="160">
        <v>44927</v>
      </c>
      <c r="B58">
        <v>7</v>
      </c>
      <c r="C58" s="218" t="s">
        <v>244</v>
      </c>
      <c r="D58" s="1"/>
      <c r="O58" s="1"/>
    </row>
    <row r="59" spans="1:15" ht="15" x14ac:dyDescent="0.25">
      <c r="A59" s="160">
        <v>44958</v>
      </c>
      <c r="B59">
        <v>5</v>
      </c>
      <c r="C59" s="218" t="s">
        <v>244</v>
      </c>
      <c r="D59" s="1"/>
      <c r="O59" s="1"/>
    </row>
    <row r="60" spans="1:15" ht="15" x14ac:dyDescent="0.25">
      <c r="A60" s="160">
        <v>44986</v>
      </c>
      <c r="B60">
        <v>19</v>
      </c>
      <c r="C60" s="218" t="s">
        <v>244</v>
      </c>
      <c r="D60" s="1"/>
      <c r="O60" s="1"/>
    </row>
    <row r="61" spans="1:15" ht="15" x14ac:dyDescent="0.25">
      <c r="A61" s="160">
        <v>45017</v>
      </c>
      <c r="B61">
        <v>8</v>
      </c>
      <c r="C61" s="218" t="s">
        <v>244</v>
      </c>
      <c r="D61" s="1"/>
      <c r="O61" s="1"/>
    </row>
    <row r="62" spans="1:15" ht="15" x14ac:dyDescent="0.25">
      <c r="A62" s="160">
        <v>45047</v>
      </c>
      <c r="B62">
        <v>6</v>
      </c>
      <c r="C62" s="218" t="s">
        <v>244</v>
      </c>
      <c r="D62" s="1"/>
      <c r="O62" s="1"/>
    </row>
    <row r="63" spans="1:15" ht="15" x14ac:dyDescent="0.25">
      <c r="A63" s="160">
        <v>45078</v>
      </c>
      <c r="B63">
        <v>7</v>
      </c>
      <c r="C63" s="218" t="s">
        <v>244</v>
      </c>
      <c r="D63" s="1"/>
      <c r="O63" s="1"/>
    </row>
    <row r="64" spans="1:15" ht="15" x14ac:dyDescent="0.25">
      <c r="A64" s="160">
        <v>45108</v>
      </c>
      <c r="B64">
        <v>1</v>
      </c>
      <c r="C64" s="218" t="s">
        <v>244</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99473-0187-4AC9-B9F2-98DCE3F13EB4}">
  <sheetPr>
    <tabColor rgb="FF5E82A3"/>
  </sheetPr>
  <dimension ref="A1:AG1"/>
  <sheetViews>
    <sheetView zoomScaleNormal="100" workbookViewId="0">
      <selection activeCell="J15" sqref="J15"/>
    </sheetView>
  </sheetViews>
  <sheetFormatPr defaultColWidth="9.140625" defaultRowHeight="14.25" x14ac:dyDescent="0.2"/>
  <cols>
    <col min="1" max="1" width="15.7109375" style="1" bestFit="1" customWidth="1"/>
    <col min="2" max="2" width="20.7109375" style="1" bestFit="1" customWidth="1"/>
    <col min="3" max="3" width="7.42578125" style="1" customWidth="1"/>
    <col min="4" max="4" width="9.28515625" style="1" bestFit="1" customWidth="1"/>
    <col min="5" max="5" width="12.14062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62" t="s">
        <v>268</v>
      </c>
      <c r="B1" s="262"/>
      <c r="C1" s="262"/>
      <c r="D1" s="262"/>
      <c r="E1" s="262"/>
      <c r="F1" s="262"/>
      <c r="G1" s="262"/>
      <c r="H1" s="262"/>
      <c r="I1" s="262"/>
      <c r="J1" s="262"/>
      <c r="K1" s="262"/>
      <c r="L1" s="262"/>
      <c r="M1" s="262"/>
      <c r="N1" s="262"/>
      <c r="O1" s="262"/>
      <c r="P1" s="262"/>
      <c r="Q1" s="262"/>
      <c r="R1" s="262"/>
      <c r="S1" s="262"/>
      <c r="T1" s="262"/>
      <c r="U1" s="262"/>
      <c r="V1" s="262"/>
      <c r="W1" s="262"/>
      <c r="X1" s="262"/>
      <c r="Y1" s="262"/>
    </row>
  </sheetData>
  <mergeCells count="1">
    <mergeCell ref="A1:Y1"/>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1E37D-84DF-4C6C-A583-309E1A5F822B}">
  <sheetPr>
    <tabColor rgb="FF605677"/>
  </sheetPr>
  <dimension ref="A1:AA50"/>
  <sheetViews>
    <sheetView topLeftCell="H23" zoomScaleNormal="100" workbookViewId="0">
      <selection activeCell="AG49" sqref="AG49"/>
    </sheetView>
  </sheetViews>
  <sheetFormatPr defaultColWidth="9.140625" defaultRowHeight="14.25" x14ac:dyDescent="0.2"/>
  <cols>
    <col min="1" max="1" width="32" style="1" customWidth="1"/>
    <col min="2" max="2" width="8.140625" style="1" customWidth="1"/>
    <col min="3" max="3" width="10.85546875" style="1" customWidth="1"/>
    <col min="4" max="4" width="7.28515625" style="39" bestFit="1" customWidth="1"/>
    <col min="5" max="5" width="11.85546875" style="1" customWidth="1"/>
    <col min="6" max="8" width="8.42578125" style="1" bestFit="1" customWidth="1"/>
    <col min="9" max="9" width="9.5703125" style="1" bestFit="1" customWidth="1"/>
    <col min="10" max="10" width="13.28515625" style="1" customWidth="1"/>
    <col min="11" max="11" width="9.28515625" style="1" customWidth="1"/>
    <col min="12" max="12" width="14.28515625" style="1" customWidth="1"/>
    <col min="13" max="13" width="9.42578125" style="1" bestFit="1" customWidth="1"/>
    <col min="14" max="14" width="9.85546875" style="1" customWidth="1"/>
    <col min="15" max="15" width="11.28515625" style="1" customWidth="1"/>
    <col min="16" max="16" width="9.140625" style="40" bestFit="1" customWidth="1"/>
    <col min="17" max="18" width="6.5703125" style="1" bestFit="1" customWidth="1"/>
    <col min="19" max="19" width="9.140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425781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62" t="s">
        <v>188</v>
      </c>
      <c r="B1" s="262"/>
      <c r="C1" s="262"/>
      <c r="D1" s="262"/>
      <c r="E1" s="262"/>
      <c r="F1" s="262"/>
      <c r="G1" s="262"/>
      <c r="H1" s="262"/>
      <c r="I1" s="262"/>
      <c r="J1" s="262"/>
      <c r="K1" s="262"/>
      <c r="L1" s="262"/>
      <c r="M1" s="262"/>
      <c r="N1" s="262"/>
      <c r="O1" s="262"/>
      <c r="P1" s="262"/>
      <c r="Q1" s="262"/>
      <c r="R1" s="262"/>
    </row>
    <row r="2" spans="1:27" ht="15" thickBot="1" x14ac:dyDescent="0.25">
      <c r="B2" s="38"/>
      <c r="C2" s="38"/>
      <c r="P2" s="1"/>
      <c r="Q2" s="40"/>
    </row>
    <row r="3" spans="1:27" ht="12.75" customHeight="1" thickBot="1" x14ac:dyDescent="0.25">
      <c r="A3" s="327" t="s">
        <v>76</v>
      </c>
      <c r="B3" s="330" t="s">
        <v>100</v>
      </c>
      <c r="C3" s="261"/>
      <c r="D3" s="297" t="s">
        <v>77</v>
      </c>
      <c r="E3" s="298"/>
      <c r="F3" s="212" t="s">
        <v>78</v>
      </c>
      <c r="G3" s="211" t="s">
        <v>78</v>
      </c>
      <c r="H3" s="211" t="s">
        <v>78</v>
      </c>
      <c r="I3" s="303" t="s">
        <v>78</v>
      </c>
      <c r="J3" s="303"/>
      <c r="K3" s="211" t="s">
        <v>79</v>
      </c>
      <c r="L3" s="211"/>
      <c r="M3" s="211" t="s">
        <v>80</v>
      </c>
      <c r="N3" s="211" t="s">
        <v>80</v>
      </c>
      <c r="O3" s="213" t="s">
        <v>80</v>
      </c>
      <c r="P3" s="1"/>
      <c r="Q3" s="40"/>
      <c r="V3" s="273" t="s">
        <v>182</v>
      </c>
      <c r="W3" s="273"/>
      <c r="X3" s="273"/>
      <c r="Y3" s="273"/>
      <c r="Z3" s="273"/>
      <c r="AA3" s="273"/>
    </row>
    <row r="4" spans="1:27" ht="14.45" customHeight="1" thickBot="1" x14ac:dyDescent="0.3">
      <c r="A4" s="328"/>
      <c r="B4" s="251" t="s">
        <v>101</v>
      </c>
      <c r="C4" s="323" t="s">
        <v>195</v>
      </c>
      <c r="D4" s="290" t="s">
        <v>101</v>
      </c>
      <c r="E4" s="292" t="s">
        <v>195</v>
      </c>
      <c r="F4" s="310" t="s">
        <v>196</v>
      </c>
      <c r="G4" s="308" t="s">
        <v>197</v>
      </c>
      <c r="H4" s="308" t="s">
        <v>198</v>
      </c>
      <c r="I4" s="304" t="s">
        <v>199</v>
      </c>
      <c r="J4" s="305"/>
      <c r="K4" s="304" t="s">
        <v>200</v>
      </c>
      <c r="L4" s="305"/>
      <c r="M4" s="312" t="s">
        <v>201</v>
      </c>
      <c r="N4" s="312" t="s">
        <v>202</v>
      </c>
      <c r="O4" s="325" t="s">
        <v>203</v>
      </c>
      <c r="P4" s="1"/>
      <c r="Q4" s="40"/>
      <c r="U4" s="1" t="s">
        <v>167</v>
      </c>
      <c r="V4" s="44" t="s">
        <v>170</v>
      </c>
      <c r="W4" s="44" t="s">
        <v>168</v>
      </c>
      <c r="X4" s="44" t="s">
        <v>171</v>
      </c>
      <c r="Y4" s="44" t="s">
        <v>172</v>
      </c>
      <c r="Z4" s="44" t="s">
        <v>173</v>
      </c>
      <c r="AA4" s="44" t="s">
        <v>174</v>
      </c>
    </row>
    <row r="5" spans="1:27" ht="26.25" customHeight="1" thickBot="1" x14ac:dyDescent="0.25">
      <c r="A5" s="329"/>
      <c r="B5" s="302"/>
      <c r="C5" s="324"/>
      <c r="D5" s="291"/>
      <c r="E5" s="293"/>
      <c r="F5" s="311"/>
      <c r="G5" s="309"/>
      <c r="H5" s="309"/>
      <c r="I5" s="45" t="s">
        <v>168</v>
      </c>
      <c r="J5" s="45" t="s">
        <v>169</v>
      </c>
      <c r="K5" s="208" t="s">
        <v>171</v>
      </c>
      <c r="L5" s="208" t="s">
        <v>287</v>
      </c>
      <c r="M5" s="313"/>
      <c r="N5" s="313"/>
      <c r="O5" s="326"/>
      <c r="P5" s="1"/>
      <c r="Q5" s="40"/>
      <c r="U5" s="1">
        <v>0</v>
      </c>
      <c r="V5" s="46">
        <f>H6</f>
        <v>16.326731543387275</v>
      </c>
      <c r="W5" s="46">
        <f>I6</f>
        <v>19.156696428571429</v>
      </c>
      <c r="X5" s="46">
        <f>K6</f>
        <v>21.072366071428572</v>
      </c>
      <c r="Y5" s="46">
        <f>M6</f>
        <v>23.179602678571431</v>
      </c>
      <c r="Z5" s="46" t="str">
        <f>N6</f>
        <v>-</v>
      </c>
      <c r="AA5" s="46" t="str">
        <f>O6</f>
        <v>-</v>
      </c>
    </row>
    <row r="6" spans="1:27" x14ac:dyDescent="0.2">
      <c r="A6" s="111" t="s">
        <v>47</v>
      </c>
      <c r="B6" s="112">
        <f>'1A'!B14</f>
        <v>14.43</v>
      </c>
      <c r="C6" s="113">
        <f>'1A'!C14</f>
        <v>30014.399999999998</v>
      </c>
      <c r="D6" s="59">
        <f>'1A'!D14</f>
        <v>19.156696428571429</v>
      </c>
      <c r="E6" s="114">
        <f>'1A'!E14</f>
        <v>39845.928571428572</v>
      </c>
      <c r="F6" s="59">
        <f>'1A'!F14</f>
        <v>16.326731543387275</v>
      </c>
      <c r="G6" s="59">
        <f>'1A'!G14</f>
        <v>16.326731543387275</v>
      </c>
      <c r="H6" s="59">
        <f>'1A'!H14</f>
        <v>16.326731543387275</v>
      </c>
      <c r="I6" s="60">
        <f>'1A'!I14</f>
        <v>19.156696428571429</v>
      </c>
      <c r="J6" s="116">
        <f>'1A'!J14</f>
        <v>20.114531250000002</v>
      </c>
      <c r="K6" s="60">
        <f>'1A'!K14</f>
        <v>21.072366071428572</v>
      </c>
      <c r="L6" s="60">
        <f>'1A'!L14</f>
        <v>22.125984375000002</v>
      </c>
      <c r="M6" s="60">
        <f>'1A'!M14</f>
        <v>23.179602678571431</v>
      </c>
      <c r="N6" s="60" t="s">
        <v>186</v>
      </c>
      <c r="O6" s="162" t="s">
        <v>186</v>
      </c>
      <c r="P6" s="1"/>
      <c r="U6" s="1">
        <v>1</v>
      </c>
      <c r="V6" s="46">
        <f t="shared" ref="V6:V25" si="0">V5*1.025</f>
        <v>16.734899831971955</v>
      </c>
      <c r="W6" s="46">
        <f t="shared" ref="W6:W25" si="1">W5*1.025</f>
        <v>19.635613839285714</v>
      </c>
      <c r="X6" s="46">
        <f t="shared" ref="X6:X25" si="2">X5*1.025</f>
        <v>21.599175223214285</v>
      </c>
      <c r="Y6" s="46">
        <f t="shared" ref="Y6:Y25" si="3">Y5*1.025</f>
        <v>23.759092745535714</v>
      </c>
      <c r="Z6" s="46" t="e">
        <f t="shared" ref="Z6:AA21" si="4">Z5+0.15</f>
        <v>#VALUE!</v>
      </c>
      <c r="AA6" s="46" t="e">
        <f t="shared" si="4"/>
        <v>#VALUE!</v>
      </c>
    </row>
    <row r="7" spans="1:27" x14ac:dyDescent="0.2">
      <c r="A7" s="286" t="s">
        <v>102</v>
      </c>
      <c r="B7" s="287"/>
      <c r="C7" s="287"/>
      <c r="D7" s="287"/>
      <c r="E7" s="287"/>
      <c r="F7" s="287"/>
      <c r="G7" s="287"/>
      <c r="H7" s="288"/>
      <c r="I7" s="55">
        <f>I6-H6</f>
        <v>2.8299648851841539</v>
      </c>
      <c r="J7" s="55">
        <f t="shared" ref="J7:M7" si="5">J6-I6</f>
        <v>0.95783482142857324</v>
      </c>
      <c r="K7" s="55">
        <f t="shared" si="5"/>
        <v>0.95783482142856968</v>
      </c>
      <c r="L7" s="55">
        <f>L6-K6</f>
        <v>1.0536183035714295</v>
      </c>
      <c r="M7" s="55">
        <f t="shared" si="5"/>
        <v>1.0536183035714295</v>
      </c>
      <c r="N7" s="55" t="s">
        <v>54</v>
      </c>
      <c r="O7" s="55" t="s">
        <v>54</v>
      </c>
      <c r="P7" s="1"/>
      <c r="U7" s="1">
        <v>2</v>
      </c>
      <c r="V7" s="46">
        <f t="shared" si="0"/>
        <v>17.153272327771251</v>
      </c>
      <c r="W7" s="46">
        <f t="shared" si="1"/>
        <v>20.126504185267855</v>
      </c>
      <c r="X7" s="46">
        <f t="shared" si="2"/>
        <v>22.139154603794641</v>
      </c>
      <c r="Y7" s="46">
        <f t="shared" si="3"/>
        <v>24.353070064174105</v>
      </c>
      <c r="Z7" s="46" t="e">
        <f t="shared" si="4"/>
        <v>#VALUE!</v>
      </c>
      <c r="AA7" s="46" t="e">
        <f t="shared" si="4"/>
        <v>#VALUE!</v>
      </c>
    </row>
    <row r="8" spans="1:27" x14ac:dyDescent="0.2">
      <c r="A8" s="56" t="s">
        <v>52</v>
      </c>
      <c r="B8" s="59">
        <f>'1A'!B22</f>
        <v>14.43</v>
      </c>
      <c r="C8" s="114">
        <f>'1A'!C22</f>
        <v>30014.399999999998</v>
      </c>
      <c r="D8" s="59">
        <f>'1A'!D22</f>
        <v>17.415178571428569</v>
      </c>
      <c r="E8" s="114">
        <f>'1A'!E22</f>
        <v>36223.571428571428</v>
      </c>
      <c r="F8" s="59">
        <f>'1A'!F22</f>
        <v>14.842483221261158</v>
      </c>
      <c r="G8" s="60">
        <f>'1A'!G22</f>
        <v>14.842483221261158</v>
      </c>
      <c r="H8" s="60">
        <f>'1A'!H22</f>
        <v>14.842483221261158</v>
      </c>
      <c r="I8" s="61">
        <f>'1A'!I22</f>
        <v>17.415178571428569</v>
      </c>
      <c r="J8" s="61">
        <f>'1A'!J22</f>
        <v>18.285937499999999</v>
      </c>
      <c r="K8" s="61">
        <f>'1A'!K22</f>
        <v>19.156696428571429</v>
      </c>
      <c r="L8" s="61">
        <f>'1A'!L22</f>
        <v>20.114531250000002</v>
      </c>
      <c r="M8" s="61">
        <f>'1A'!M22</f>
        <v>21.072366071428572</v>
      </c>
      <c r="N8" s="61" t="s">
        <v>186</v>
      </c>
      <c r="O8" s="62" t="s">
        <v>186</v>
      </c>
      <c r="P8" s="1"/>
      <c r="U8" s="1">
        <v>3</v>
      </c>
      <c r="V8" s="46">
        <f t="shared" si="0"/>
        <v>17.58210413596553</v>
      </c>
      <c r="W8" s="46">
        <f t="shared" si="1"/>
        <v>20.629666789899549</v>
      </c>
      <c r="X8" s="46">
        <f t="shared" si="2"/>
        <v>22.692633468889504</v>
      </c>
      <c r="Y8" s="46">
        <f t="shared" si="3"/>
        <v>24.961896815778456</v>
      </c>
      <c r="Z8" s="46" t="e">
        <f t="shared" si="4"/>
        <v>#VALUE!</v>
      </c>
      <c r="AA8" s="46" t="e">
        <f t="shared" si="4"/>
        <v>#VALUE!</v>
      </c>
    </row>
    <row r="9" spans="1:27" x14ac:dyDescent="0.2">
      <c r="A9" s="286" t="s">
        <v>102</v>
      </c>
      <c r="B9" s="287"/>
      <c r="C9" s="287"/>
      <c r="D9" s="287"/>
      <c r="E9" s="287"/>
      <c r="F9" s="287"/>
      <c r="G9" s="287"/>
      <c r="H9" s="288"/>
      <c r="I9" s="55">
        <f>I8-H8</f>
        <v>2.572695350167411</v>
      </c>
      <c r="J9" s="55">
        <f t="shared" ref="J9:M9" si="6">J8-I8</f>
        <v>0.87075892857142989</v>
      </c>
      <c r="K9" s="55">
        <f t="shared" si="6"/>
        <v>0.87075892857142989</v>
      </c>
      <c r="L9" s="55">
        <f t="shared" si="6"/>
        <v>0.95783482142857324</v>
      </c>
      <c r="M9" s="55">
        <f t="shared" si="6"/>
        <v>0.95783482142856968</v>
      </c>
      <c r="N9" s="55" t="s">
        <v>54</v>
      </c>
      <c r="O9" s="55" t="s">
        <v>54</v>
      </c>
      <c r="P9" s="1"/>
      <c r="U9" s="1">
        <v>4</v>
      </c>
      <c r="V9" s="46">
        <f t="shared" si="0"/>
        <v>18.021656739364666</v>
      </c>
      <c r="W9" s="46">
        <f t="shared" si="1"/>
        <v>21.145408459647037</v>
      </c>
      <c r="X9" s="46">
        <f t="shared" si="2"/>
        <v>23.259949305611741</v>
      </c>
      <c r="Y9" s="46">
        <f t="shared" si="3"/>
        <v>25.585944236172914</v>
      </c>
      <c r="Z9" s="46" t="e">
        <f t="shared" si="4"/>
        <v>#VALUE!</v>
      </c>
      <c r="AA9" s="46" t="e">
        <f t="shared" si="4"/>
        <v>#VALUE!</v>
      </c>
    </row>
    <row r="10" spans="1:27" x14ac:dyDescent="0.2">
      <c r="P10" s="1"/>
      <c r="Q10" s="40"/>
      <c r="U10" s="1">
        <v>5</v>
      </c>
      <c r="V10" s="46">
        <f t="shared" si="0"/>
        <v>18.47219815784878</v>
      </c>
      <c r="W10" s="46">
        <f t="shared" si="1"/>
        <v>21.674043671138211</v>
      </c>
      <c r="X10" s="46">
        <f t="shared" si="2"/>
        <v>23.841448038252032</v>
      </c>
      <c r="Y10" s="46">
        <f t="shared" si="3"/>
        <v>26.225592842077234</v>
      </c>
      <c r="Z10" s="46" t="e">
        <f t="shared" si="4"/>
        <v>#VALUE!</v>
      </c>
      <c r="AA10" s="46" t="e">
        <f t="shared" si="4"/>
        <v>#VALUE!</v>
      </c>
    </row>
    <row r="11" spans="1:27" x14ac:dyDescent="0.2">
      <c r="P11" s="1"/>
      <c r="Q11" s="40"/>
      <c r="U11" s="1">
        <v>6</v>
      </c>
      <c r="V11" s="46">
        <f t="shared" si="0"/>
        <v>18.934003111794997</v>
      </c>
      <c r="W11" s="46">
        <f t="shared" si="1"/>
        <v>22.215894762916665</v>
      </c>
      <c r="X11" s="46">
        <f t="shared" si="2"/>
        <v>24.437484239208331</v>
      </c>
      <c r="Y11" s="46">
        <f t="shared" si="3"/>
        <v>26.881232663129161</v>
      </c>
      <c r="Z11" s="46" t="e">
        <f t="shared" si="4"/>
        <v>#VALUE!</v>
      </c>
      <c r="AA11" s="46" t="e">
        <f t="shared" si="4"/>
        <v>#VALUE!</v>
      </c>
    </row>
    <row r="12" spans="1:27" x14ac:dyDescent="0.2">
      <c r="P12" s="1"/>
      <c r="Q12" s="40"/>
      <c r="U12" s="1">
        <v>7</v>
      </c>
      <c r="V12" s="46">
        <f t="shared" si="0"/>
        <v>19.40735318958987</v>
      </c>
      <c r="W12" s="46">
        <f t="shared" si="1"/>
        <v>22.771292131989579</v>
      </c>
      <c r="X12" s="46">
        <f t="shared" si="2"/>
        <v>25.048421345188537</v>
      </c>
      <c r="Y12" s="46">
        <f t="shared" si="3"/>
        <v>27.553263479707386</v>
      </c>
      <c r="Z12" s="46" t="e">
        <f t="shared" si="4"/>
        <v>#VALUE!</v>
      </c>
      <c r="AA12" s="46" t="e">
        <f t="shared" si="4"/>
        <v>#VALUE!</v>
      </c>
    </row>
    <row r="13" spans="1:27" x14ac:dyDescent="0.2">
      <c r="U13" s="1">
        <v>8</v>
      </c>
      <c r="V13" s="46">
        <f t="shared" si="0"/>
        <v>19.892537019329616</v>
      </c>
      <c r="W13" s="46">
        <f t="shared" si="1"/>
        <v>23.340574435289316</v>
      </c>
      <c r="X13" s="46">
        <f t="shared" si="2"/>
        <v>25.674631878818246</v>
      </c>
      <c r="Y13" s="46">
        <f t="shared" si="3"/>
        <v>28.242095066700067</v>
      </c>
      <c r="Z13" s="46" t="e">
        <f t="shared" ref="Z13:AA13" si="7">Z12+0.15</f>
        <v>#VALUE!</v>
      </c>
      <c r="AA13" s="46" t="e">
        <f t="shared" si="7"/>
        <v>#VALUE!</v>
      </c>
    </row>
    <row r="14" spans="1:27" ht="15.75" x14ac:dyDescent="0.25">
      <c r="T14" s="28"/>
      <c r="U14" s="1">
        <v>9</v>
      </c>
      <c r="V14" s="46">
        <f t="shared" si="0"/>
        <v>20.389850444812854</v>
      </c>
      <c r="W14" s="46">
        <f t="shared" si="1"/>
        <v>23.924088796171546</v>
      </c>
      <c r="X14" s="46">
        <f t="shared" si="2"/>
        <v>26.3164976757887</v>
      </c>
      <c r="Y14" s="46">
        <f t="shared" si="3"/>
        <v>28.948147443367567</v>
      </c>
      <c r="Z14" s="46" t="e">
        <f t="shared" ref="Z14:AA14" si="8">Z13+0.15</f>
        <v>#VALUE!</v>
      </c>
      <c r="AA14" s="46" t="e">
        <f t="shared" si="8"/>
        <v>#VALUE!</v>
      </c>
    </row>
    <row r="15" spans="1:27" ht="16.5" thickBot="1" x14ac:dyDescent="0.3">
      <c r="A15" s="28" t="s">
        <v>189</v>
      </c>
      <c r="B15" s="28"/>
      <c r="C15" s="28"/>
      <c r="D15" s="28"/>
      <c r="E15" s="28"/>
      <c r="F15" s="28"/>
      <c r="G15" s="28"/>
      <c r="H15" s="28"/>
      <c r="I15" s="28"/>
      <c r="J15" s="28"/>
      <c r="K15" s="28"/>
      <c r="L15" s="28"/>
      <c r="M15" s="28"/>
      <c r="N15" s="28"/>
      <c r="O15" s="28"/>
      <c r="P15" s="28"/>
      <c r="Q15" s="28"/>
      <c r="R15" s="28"/>
      <c r="S15" s="28"/>
      <c r="T15" s="63"/>
      <c r="U15" s="1">
        <v>10</v>
      </c>
      <c r="V15" s="46">
        <f t="shared" si="0"/>
        <v>20.899596705933174</v>
      </c>
      <c r="W15" s="46">
        <f t="shared" si="1"/>
        <v>24.522191016075833</v>
      </c>
      <c r="X15" s="46">
        <f t="shared" si="2"/>
        <v>26.974410117683416</v>
      </c>
      <c r="Y15" s="46">
        <f t="shared" si="3"/>
        <v>29.671851129451753</v>
      </c>
      <c r="Z15" s="46" t="e">
        <f t="shared" si="4"/>
        <v>#VALUE!</v>
      </c>
      <c r="AA15" s="46" t="e">
        <f t="shared" si="4"/>
        <v>#VALUE!</v>
      </c>
    </row>
    <row r="16" spans="1:27" ht="15.75" thickBot="1" x14ac:dyDescent="0.3">
      <c r="A16" s="274" t="s">
        <v>104</v>
      </c>
      <c r="B16" s="277" t="s">
        <v>78</v>
      </c>
      <c r="C16" s="278"/>
      <c r="D16" s="278"/>
      <c r="E16" s="278" t="s">
        <v>78</v>
      </c>
      <c r="F16" s="278"/>
      <c r="G16" s="278"/>
      <c r="H16" s="278" t="s">
        <v>79</v>
      </c>
      <c r="I16" s="278"/>
      <c r="J16" s="278"/>
      <c r="K16" s="278" t="s">
        <v>80</v>
      </c>
      <c r="L16" s="278"/>
      <c r="M16" s="278"/>
      <c r="N16" s="278" t="s">
        <v>80</v>
      </c>
      <c r="O16" s="278"/>
      <c r="P16" s="279"/>
      <c r="Q16" s="278" t="s">
        <v>80</v>
      </c>
      <c r="R16" s="278"/>
      <c r="S16" s="279"/>
      <c r="T16" s="64"/>
      <c r="U16" s="1">
        <v>11</v>
      </c>
      <c r="V16" s="46">
        <f t="shared" si="0"/>
        <v>21.422086623581503</v>
      </c>
      <c r="W16" s="46">
        <f t="shared" si="1"/>
        <v>25.135245791477725</v>
      </c>
      <c r="X16" s="46">
        <f t="shared" si="2"/>
        <v>27.648770370625499</v>
      </c>
      <c r="Y16" s="46">
        <f t="shared" si="3"/>
        <v>30.413647407688043</v>
      </c>
      <c r="Z16" s="46" t="e">
        <f t="shared" si="4"/>
        <v>#VALUE!</v>
      </c>
      <c r="AA16" s="46" t="e">
        <f t="shared" si="4"/>
        <v>#VALUE!</v>
      </c>
    </row>
    <row r="17" spans="1:27" ht="15" x14ac:dyDescent="0.2">
      <c r="A17" s="275"/>
      <c r="B17" s="280" t="s">
        <v>204</v>
      </c>
      <c r="C17" s="281"/>
      <c r="D17" s="281"/>
      <c r="E17" s="294" t="s">
        <v>199</v>
      </c>
      <c r="F17" s="295"/>
      <c r="G17" s="296"/>
      <c r="H17" s="294" t="s">
        <v>200</v>
      </c>
      <c r="I17" s="295"/>
      <c r="J17" s="296"/>
      <c r="K17" s="283" t="s">
        <v>205</v>
      </c>
      <c r="L17" s="284"/>
      <c r="M17" s="285"/>
      <c r="N17" s="283" t="s">
        <v>202</v>
      </c>
      <c r="O17" s="284"/>
      <c r="P17" s="285"/>
      <c r="Q17" s="283" t="s">
        <v>206</v>
      </c>
      <c r="R17" s="284"/>
      <c r="S17" s="285"/>
      <c r="T17" s="71"/>
      <c r="U17" s="1">
        <v>12</v>
      </c>
      <c r="V17" s="46">
        <f t="shared" si="0"/>
        <v>21.957638789171039</v>
      </c>
      <c r="W17" s="46">
        <f t="shared" si="1"/>
        <v>25.763626936264668</v>
      </c>
      <c r="X17" s="46">
        <f t="shared" si="2"/>
        <v>28.339989629891136</v>
      </c>
      <c r="Y17" s="46">
        <f t="shared" si="3"/>
        <v>31.173988592880242</v>
      </c>
      <c r="Z17" s="46" t="e">
        <f t="shared" si="4"/>
        <v>#VALUE!</v>
      </c>
      <c r="AA17" s="46" t="e">
        <f t="shared" si="4"/>
        <v>#VALUE!</v>
      </c>
    </row>
    <row r="18" spans="1:27" ht="15" thickBot="1" x14ac:dyDescent="0.25">
      <c r="A18" s="276"/>
      <c r="B18" s="65" t="s">
        <v>0</v>
      </c>
      <c r="C18" s="66" t="s">
        <v>1</v>
      </c>
      <c r="D18" s="66" t="s">
        <v>2</v>
      </c>
      <c r="E18" s="67" t="s">
        <v>0</v>
      </c>
      <c r="F18" s="68" t="s">
        <v>1</v>
      </c>
      <c r="G18" s="69" t="s">
        <v>2</v>
      </c>
      <c r="H18" s="66" t="s">
        <v>0</v>
      </c>
      <c r="I18" s="66" t="s">
        <v>1</v>
      </c>
      <c r="J18" s="70" t="s">
        <v>2</v>
      </c>
      <c r="K18" s="65" t="s">
        <v>0</v>
      </c>
      <c r="L18" s="66" t="s">
        <v>1</v>
      </c>
      <c r="M18" s="70" t="s">
        <v>2</v>
      </c>
      <c r="N18" s="65" t="s">
        <v>0</v>
      </c>
      <c r="O18" s="66" t="s">
        <v>1</v>
      </c>
      <c r="P18" s="70" t="s">
        <v>2</v>
      </c>
      <c r="Q18" s="65" t="s">
        <v>0</v>
      </c>
      <c r="R18" s="66" t="s">
        <v>1</v>
      </c>
      <c r="S18" s="70" t="s">
        <v>2</v>
      </c>
      <c r="T18" s="73"/>
      <c r="U18" s="1">
        <v>13</v>
      </c>
      <c r="V18" s="46">
        <f t="shared" si="0"/>
        <v>22.506579758900312</v>
      </c>
      <c r="W18" s="46">
        <f t="shared" si="1"/>
        <v>26.407717609671284</v>
      </c>
      <c r="X18" s="46">
        <f t="shared" si="2"/>
        <v>29.048489370638411</v>
      </c>
      <c r="Y18" s="46">
        <f t="shared" si="3"/>
        <v>31.953338307702246</v>
      </c>
      <c r="Z18" s="46" t="e">
        <f t="shared" si="4"/>
        <v>#VALUE!</v>
      </c>
      <c r="AA18" s="46" t="e">
        <f t="shared" si="4"/>
        <v>#VALUE!</v>
      </c>
    </row>
    <row r="19" spans="1:27" x14ac:dyDescent="0.2">
      <c r="A19" s="72" t="s">
        <v>3</v>
      </c>
      <c r="B19" s="73">
        <f>F6</f>
        <v>16.326731543387275</v>
      </c>
      <c r="C19" s="73">
        <f>MEDIAN(B19,D19)</f>
        <v>16.954417839676406</v>
      </c>
      <c r="D19" s="73">
        <f>B19*((1.025)^3)</f>
        <v>17.582104135965537</v>
      </c>
      <c r="E19" s="74">
        <f>I6</f>
        <v>19.156696428571429</v>
      </c>
      <c r="F19" s="73">
        <f>MEDIAN(E19,G19)</f>
        <v>19.893181609235491</v>
      </c>
      <c r="G19" s="75">
        <f>E19*((1.025)^3)</f>
        <v>20.629666789899552</v>
      </c>
      <c r="H19" s="73">
        <f>K6</f>
        <v>21.072366071428572</v>
      </c>
      <c r="I19" s="73">
        <f>MEDIAN(H19,J19)</f>
        <v>21.88249977015904</v>
      </c>
      <c r="J19" s="75">
        <f>H19*((1.025)^3)</f>
        <v>22.692633468889507</v>
      </c>
      <c r="K19" s="74">
        <f>M6</f>
        <v>23.179602678571431</v>
      </c>
      <c r="L19" s="73">
        <f>MEDIAN(K19,M19)</f>
        <v>24.070749747174943</v>
      </c>
      <c r="M19" s="75">
        <f>K19*((1.025)^3)</f>
        <v>24.961896815778459</v>
      </c>
      <c r="N19" s="74" t="s">
        <v>54</v>
      </c>
      <c r="O19" s="73" t="s">
        <v>54</v>
      </c>
      <c r="P19" s="75" t="s">
        <v>54</v>
      </c>
      <c r="Q19" s="74" t="s">
        <v>54</v>
      </c>
      <c r="R19" s="73" t="s">
        <v>54</v>
      </c>
      <c r="S19" s="75" t="s">
        <v>54</v>
      </c>
      <c r="T19" s="73"/>
      <c r="U19" s="1">
        <v>14</v>
      </c>
      <c r="V19" s="46">
        <f t="shared" si="0"/>
        <v>23.069244252872817</v>
      </c>
      <c r="W19" s="46">
        <f t="shared" si="1"/>
        <v>27.067910549913062</v>
      </c>
      <c r="X19" s="46">
        <f t="shared" si="2"/>
        <v>29.774701604904369</v>
      </c>
      <c r="Y19" s="46">
        <f t="shared" si="3"/>
        <v>32.752171765394799</v>
      </c>
      <c r="Z19" s="46" t="e">
        <f t="shared" si="4"/>
        <v>#VALUE!</v>
      </c>
      <c r="AA19" s="46" t="e">
        <f t="shared" si="4"/>
        <v>#VALUE!</v>
      </c>
    </row>
    <row r="20" spans="1:27" x14ac:dyDescent="0.2">
      <c r="A20" s="76" t="s">
        <v>4</v>
      </c>
      <c r="B20" s="73">
        <f>B19*((1.025)^4)</f>
        <v>18.021656739364673</v>
      </c>
      <c r="C20" s="73">
        <f t="shared" ref="C20:C24" si="9">MEDIAN(B20,D20)</f>
        <v>18.47782992557984</v>
      </c>
      <c r="D20" s="73">
        <f>B19*((1.025)^6)</f>
        <v>18.934003111795004</v>
      </c>
      <c r="E20" s="74">
        <f>E19*((1.025)^4)</f>
        <v>21.14540845964704</v>
      </c>
      <c r="F20" s="73">
        <f t="shared" ref="F20:F24" si="10">MEDIAN(E20,G20)</f>
        <v>21.680651611281853</v>
      </c>
      <c r="G20" s="75">
        <f>E19*((1.025)^6)</f>
        <v>22.215894762916665</v>
      </c>
      <c r="H20" s="73">
        <f>H19*((1.025)^4)</f>
        <v>23.259949305611741</v>
      </c>
      <c r="I20" s="73">
        <f t="shared" ref="I20:I24" si="11">MEDIAN(H20,J20)</f>
        <v>23.848716772410036</v>
      </c>
      <c r="J20" s="75">
        <f>H19*((1.025)^6)</f>
        <v>24.437484239208334</v>
      </c>
      <c r="K20" s="74">
        <f>K19*((1.025)^4)</f>
        <v>25.585944236172917</v>
      </c>
      <c r="L20" s="73">
        <f t="shared" ref="L20:L24" si="12">MEDIAN(K20,M20)</f>
        <v>26.233588449651045</v>
      </c>
      <c r="M20" s="75">
        <f>K19*((1.025)^6)</f>
        <v>26.881232663129168</v>
      </c>
      <c r="N20" s="74" t="s">
        <v>54</v>
      </c>
      <c r="O20" s="73" t="s">
        <v>54</v>
      </c>
      <c r="P20" s="75" t="s">
        <v>54</v>
      </c>
      <c r="Q20" s="74" t="s">
        <v>54</v>
      </c>
      <c r="R20" s="73" t="s">
        <v>54</v>
      </c>
      <c r="S20" s="75" t="s">
        <v>54</v>
      </c>
      <c r="T20" s="73"/>
      <c r="U20" s="1">
        <v>15</v>
      </c>
      <c r="V20" s="46">
        <f t="shared" si="0"/>
        <v>23.645975359194637</v>
      </c>
      <c r="W20" s="46">
        <f t="shared" si="1"/>
        <v>27.744608313660887</v>
      </c>
      <c r="X20" s="46">
        <f t="shared" si="2"/>
        <v>30.519069145026975</v>
      </c>
      <c r="Y20" s="46">
        <f t="shared" si="3"/>
        <v>33.570976059529663</v>
      </c>
      <c r="Z20" s="46" t="e">
        <f t="shared" si="4"/>
        <v>#VALUE!</v>
      </c>
      <c r="AA20" s="46" t="e">
        <f t="shared" si="4"/>
        <v>#VALUE!</v>
      </c>
    </row>
    <row r="21" spans="1:27" x14ac:dyDescent="0.2">
      <c r="A21" s="76" t="s">
        <v>5</v>
      </c>
      <c r="B21" s="73">
        <f>B19*((1.025)^7)</f>
        <v>19.40735318958988</v>
      </c>
      <c r="C21" s="73">
        <f t="shared" si="9"/>
        <v>19.898601817201374</v>
      </c>
      <c r="D21" s="73">
        <f>B19*((1.025)^9)</f>
        <v>20.389850444812865</v>
      </c>
      <c r="E21" s="74">
        <f>E19*((1.025)^7)</f>
        <v>22.771292131989583</v>
      </c>
      <c r="F21" s="73">
        <f t="shared" si="10"/>
        <v>23.347690464080564</v>
      </c>
      <c r="G21" s="75">
        <f>E19*((1.025)^9)</f>
        <v>23.924088796171549</v>
      </c>
      <c r="H21" s="73">
        <f>H19*((1.025)^7)</f>
        <v>25.048421345188544</v>
      </c>
      <c r="I21" s="73">
        <f t="shared" si="11"/>
        <v>25.682459510488627</v>
      </c>
      <c r="J21" s="75">
        <f>H19*((1.025)^9)</f>
        <v>26.316497675788707</v>
      </c>
      <c r="K21" s="74">
        <f>K19*((1.025)^7)</f>
        <v>27.5532634797074</v>
      </c>
      <c r="L21" s="73">
        <f t="shared" si="12"/>
        <v>28.250705461537489</v>
      </c>
      <c r="M21" s="75">
        <f>K19*((1.025)^9)</f>
        <v>28.948147443367578</v>
      </c>
      <c r="N21" s="74" t="s">
        <v>54</v>
      </c>
      <c r="O21" s="73" t="s">
        <v>54</v>
      </c>
      <c r="P21" s="75" t="s">
        <v>54</v>
      </c>
      <c r="Q21" s="74" t="s">
        <v>54</v>
      </c>
      <c r="R21" s="73" t="s">
        <v>54</v>
      </c>
      <c r="S21" s="75" t="s">
        <v>54</v>
      </c>
      <c r="T21" s="73"/>
      <c r="U21" s="1">
        <v>16</v>
      </c>
      <c r="V21" s="46">
        <f t="shared" si="0"/>
        <v>24.237124743174501</v>
      </c>
      <c r="W21" s="46">
        <f t="shared" si="1"/>
        <v>28.438223521502408</v>
      </c>
      <c r="X21" s="46">
        <f t="shared" si="2"/>
        <v>31.282045873652645</v>
      </c>
      <c r="Y21" s="46">
        <f t="shared" si="3"/>
        <v>34.410250461017903</v>
      </c>
      <c r="Z21" s="46" t="e">
        <f t="shared" si="4"/>
        <v>#VALUE!</v>
      </c>
      <c r="AA21" s="46" t="e">
        <f t="shared" si="4"/>
        <v>#VALUE!</v>
      </c>
    </row>
    <row r="22" spans="1:27" x14ac:dyDescent="0.2">
      <c r="A22" s="76" t="s">
        <v>6</v>
      </c>
      <c r="B22" s="73">
        <f>B19*((1.025)^10)</f>
        <v>20.899596705933185</v>
      </c>
      <c r="C22" s="73">
        <f t="shared" si="9"/>
        <v>21.428617747552117</v>
      </c>
      <c r="D22" s="73">
        <f>B19*((1.025)^12)</f>
        <v>21.95763878917105</v>
      </c>
      <c r="E22" s="74">
        <f>E19*((1.025)^10)</f>
        <v>24.522191016075841</v>
      </c>
      <c r="F22" s="73">
        <f t="shared" si="10"/>
        <v>25.142908976170258</v>
      </c>
      <c r="G22" s="75">
        <f>E19*((1.025)^12)</f>
        <v>25.763626936264675</v>
      </c>
      <c r="H22" s="73">
        <f>H19*((1.025)^10)</f>
        <v>26.974410117683423</v>
      </c>
      <c r="I22" s="73">
        <f t="shared" si="11"/>
        <v>27.657199873787285</v>
      </c>
      <c r="J22" s="75">
        <f>H19*((1.025)^12)</f>
        <v>28.339989629891143</v>
      </c>
      <c r="K22" s="74">
        <f>K19*((1.025)^10)</f>
        <v>29.671851129451767</v>
      </c>
      <c r="L22" s="73">
        <f t="shared" si="12"/>
        <v>30.422919861166015</v>
      </c>
      <c r="M22" s="75">
        <f>K19*((1.025)^12)</f>
        <v>31.17398859288026</v>
      </c>
      <c r="N22" s="74" t="s">
        <v>54</v>
      </c>
      <c r="O22" s="73" t="s">
        <v>54</v>
      </c>
      <c r="P22" s="75" t="s">
        <v>54</v>
      </c>
      <c r="Q22" s="74" t="s">
        <v>54</v>
      </c>
      <c r="R22" s="73" t="s">
        <v>54</v>
      </c>
      <c r="S22" s="75" t="s">
        <v>54</v>
      </c>
      <c r="T22" s="73"/>
      <c r="U22" s="1">
        <v>17</v>
      </c>
      <c r="V22" s="46">
        <f t="shared" si="0"/>
        <v>24.843052861753861</v>
      </c>
      <c r="W22" s="46">
        <f t="shared" si="1"/>
        <v>29.149179109539965</v>
      </c>
      <c r="X22" s="46">
        <f t="shared" si="2"/>
        <v>32.064097020493961</v>
      </c>
      <c r="Y22" s="46">
        <f t="shared" si="3"/>
        <v>35.270506722543345</v>
      </c>
      <c r="Z22" s="46" t="e">
        <f t="shared" ref="Z22:AA22" si="13">Z21+0.15</f>
        <v>#VALUE!</v>
      </c>
      <c r="AA22" s="46" t="e">
        <f t="shared" si="13"/>
        <v>#VALUE!</v>
      </c>
    </row>
    <row r="23" spans="1:27" x14ac:dyDescent="0.2">
      <c r="A23" s="76" t="s">
        <v>107</v>
      </c>
      <c r="B23" s="73">
        <f>B19*((1.025)^13)</f>
        <v>22.506579758900326</v>
      </c>
      <c r="C23" s="73">
        <f t="shared" si="9"/>
        <v>23.07627755904749</v>
      </c>
      <c r="D23" s="73">
        <f>B19*((1.025)^15)</f>
        <v>23.645975359194658</v>
      </c>
      <c r="E23" s="74">
        <f>E19*((1.025)^13)</f>
        <v>26.407717609671291</v>
      </c>
      <c r="F23" s="73">
        <f t="shared" si="10"/>
        <v>27.076162961666096</v>
      </c>
      <c r="G23" s="75">
        <f>E19*((1.025)^15)</f>
        <v>27.744608313660901</v>
      </c>
      <c r="H23" s="73">
        <f>H19*((1.025)^13)</f>
        <v>29.048489370638421</v>
      </c>
      <c r="I23" s="73">
        <f t="shared" si="11"/>
        <v>29.783779257832705</v>
      </c>
      <c r="J23" s="75">
        <f>H19*((1.025)^15)</f>
        <v>30.519069145026993</v>
      </c>
      <c r="K23" s="74">
        <f>K19*((1.025)^13)</f>
        <v>31.953338307702264</v>
      </c>
      <c r="L23" s="73">
        <f t="shared" si="12"/>
        <v>32.762157183615976</v>
      </c>
      <c r="M23" s="75">
        <f>K19*((1.025)^15)</f>
        <v>33.570976059529691</v>
      </c>
      <c r="N23" s="74" t="s">
        <v>54</v>
      </c>
      <c r="O23" s="73" t="s">
        <v>54</v>
      </c>
      <c r="P23" s="75" t="s">
        <v>54</v>
      </c>
      <c r="Q23" s="74" t="s">
        <v>54</v>
      </c>
      <c r="R23" s="73" t="s">
        <v>54</v>
      </c>
      <c r="S23" s="75" t="s">
        <v>54</v>
      </c>
      <c r="T23" s="73"/>
      <c r="U23" s="1">
        <v>18</v>
      </c>
      <c r="V23" s="46">
        <f t="shared" si="0"/>
        <v>25.464129183297704</v>
      </c>
      <c r="W23" s="46">
        <f t="shared" si="1"/>
        <v>29.877908587278462</v>
      </c>
      <c r="X23" s="46">
        <f t="shared" si="2"/>
        <v>32.865699446006303</v>
      </c>
      <c r="Y23" s="46">
        <f t="shared" si="3"/>
        <v>36.152269390606925</v>
      </c>
      <c r="Z23" s="46" t="e">
        <f t="shared" ref="Z23:AA25" si="14">Z22+0.15</f>
        <v>#VALUE!</v>
      </c>
      <c r="AA23" s="46" t="e">
        <f t="shared" si="14"/>
        <v>#VALUE!</v>
      </c>
    </row>
    <row r="24" spans="1:27" x14ac:dyDescent="0.2">
      <c r="A24" s="76" t="s">
        <v>108</v>
      </c>
      <c r="B24" s="73">
        <f>B19*((1.025)^16)</f>
        <v>24.237124743174522</v>
      </c>
      <c r="C24" s="73">
        <f t="shared" si="9"/>
        <v>25.495187733188345</v>
      </c>
      <c r="D24" s="73">
        <f>B19*((1.025)^20)</f>
        <v>26.753250723202171</v>
      </c>
      <c r="E24" s="74">
        <f>E19*((1.025)^16)</f>
        <v>28.438223521502422</v>
      </c>
      <c r="F24" s="73">
        <f t="shared" si="10"/>
        <v>29.914350615505935</v>
      </c>
      <c r="G24" s="75">
        <f>E19*((1.025)^20)</f>
        <v>31.390477709509447</v>
      </c>
      <c r="H24" s="74">
        <f>H19*((1.025)^16)</f>
        <v>31.282045873652663</v>
      </c>
      <c r="I24" s="73">
        <f t="shared" si="11"/>
        <v>32.905785677056528</v>
      </c>
      <c r="J24" s="75">
        <f>H19*((1.025)^20)</f>
        <v>34.529525480460393</v>
      </c>
      <c r="K24" s="73">
        <f>K19*((1.025)^16)</f>
        <v>34.410250461017931</v>
      </c>
      <c r="L24" s="73">
        <f t="shared" si="12"/>
        <v>36.196364244762179</v>
      </c>
      <c r="M24" s="75">
        <f>K19*((1.025)^20)</f>
        <v>37.982478028506435</v>
      </c>
      <c r="N24" s="73" t="s">
        <v>54</v>
      </c>
      <c r="O24" s="73" t="s">
        <v>54</v>
      </c>
      <c r="P24" s="73" t="s">
        <v>54</v>
      </c>
      <c r="Q24" s="74" t="s">
        <v>54</v>
      </c>
      <c r="R24" s="73" t="s">
        <v>54</v>
      </c>
      <c r="S24" s="75" t="s">
        <v>54</v>
      </c>
      <c r="U24" s="1">
        <v>19</v>
      </c>
      <c r="V24" s="46">
        <f t="shared" si="0"/>
        <v>26.100732412880145</v>
      </c>
      <c r="W24" s="46">
        <f t="shared" si="1"/>
        <v>30.624856301960421</v>
      </c>
      <c r="X24" s="46">
        <f t="shared" si="2"/>
        <v>33.687341932156457</v>
      </c>
      <c r="Y24" s="46">
        <f t="shared" si="3"/>
        <v>37.056076125372094</v>
      </c>
      <c r="Z24" s="46" t="e">
        <f t="shared" si="14"/>
        <v>#VALUE!</v>
      </c>
      <c r="AA24" s="46" t="e">
        <f t="shared" si="14"/>
        <v>#VALUE!</v>
      </c>
    </row>
    <row r="25" spans="1:27" ht="15" x14ac:dyDescent="0.25">
      <c r="A25" s="44"/>
      <c r="B25" s="36"/>
      <c r="C25" s="46"/>
      <c r="D25" s="36"/>
      <c r="E25" s="81"/>
      <c r="F25" s="81"/>
      <c r="G25" s="81"/>
      <c r="H25" s="81"/>
      <c r="I25" s="73"/>
      <c r="J25" s="73"/>
      <c r="M25" s="40"/>
      <c r="P25" s="1"/>
      <c r="U25" s="1">
        <v>20</v>
      </c>
      <c r="V25" s="46">
        <f t="shared" si="0"/>
        <v>26.753250723202147</v>
      </c>
      <c r="W25" s="46">
        <f t="shared" si="1"/>
        <v>31.39047770950943</v>
      </c>
      <c r="X25" s="46">
        <f t="shared" si="2"/>
        <v>34.529525480460364</v>
      </c>
      <c r="Y25" s="46">
        <f t="shared" si="3"/>
        <v>37.982478028506392</v>
      </c>
      <c r="Z25" s="46" t="e">
        <f t="shared" si="14"/>
        <v>#VALUE!</v>
      </c>
      <c r="AA25" s="46" t="e">
        <f t="shared" si="14"/>
        <v>#VALUE!</v>
      </c>
    </row>
    <row r="26" spans="1:27" ht="15" x14ac:dyDescent="0.25">
      <c r="A26" s="44"/>
      <c r="B26" s="36"/>
      <c r="C26" s="46"/>
      <c r="D26" s="36"/>
      <c r="E26" s="81"/>
      <c r="F26" s="81"/>
      <c r="G26" s="81"/>
      <c r="H26" s="81"/>
      <c r="I26" s="73"/>
      <c r="J26" s="73"/>
      <c r="M26" s="40"/>
      <c r="P26" s="1"/>
      <c r="V26" s="46"/>
      <c r="W26" s="46"/>
      <c r="X26" s="46"/>
    </row>
    <row r="27" spans="1:27" ht="15" x14ac:dyDescent="0.25">
      <c r="A27" s="44"/>
      <c r="B27" s="36"/>
      <c r="C27" s="46"/>
      <c r="D27" s="36"/>
      <c r="E27" s="81"/>
      <c r="F27" s="81"/>
      <c r="G27" s="81"/>
      <c r="H27" s="81"/>
      <c r="I27" s="73"/>
      <c r="J27" s="73"/>
      <c r="M27" s="40"/>
      <c r="P27" s="1"/>
      <c r="U27" s="46"/>
    </row>
    <row r="28" spans="1:27" x14ac:dyDescent="0.2">
      <c r="O28" s="40"/>
      <c r="P28" s="1"/>
      <c r="V28" s="273" t="s">
        <v>182</v>
      </c>
      <c r="W28" s="273"/>
      <c r="X28" s="273"/>
      <c r="Y28" s="273"/>
      <c r="Z28" s="273"/>
      <c r="AA28" s="273"/>
    </row>
    <row r="29" spans="1:27" ht="16.5" thickBot="1" x14ac:dyDescent="0.3">
      <c r="A29" s="28" t="s">
        <v>190</v>
      </c>
      <c r="B29" s="28"/>
      <c r="C29" s="28"/>
      <c r="D29" s="28"/>
      <c r="E29" s="28"/>
      <c r="F29" s="28"/>
      <c r="G29" s="28"/>
      <c r="H29" s="28"/>
      <c r="I29" s="28"/>
      <c r="J29" s="28"/>
      <c r="K29" s="28"/>
      <c r="L29" s="28"/>
      <c r="M29" s="28"/>
      <c r="N29" s="28"/>
      <c r="O29" s="28"/>
      <c r="P29" s="28"/>
      <c r="Q29" s="28"/>
      <c r="R29" s="28"/>
      <c r="S29" s="28"/>
      <c r="U29" s="1" t="s">
        <v>167</v>
      </c>
      <c r="V29" s="44" t="s">
        <v>170</v>
      </c>
      <c r="W29" s="44" t="s">
        <v>168</v>
      </c>
      <c r="X29" s="44" t="s">
        <v>171</v>
      </c>
      <c r="Y29" s="44" t="s">
        <v>172</v>
      </c>
      <c r="Z29" s="44" t="s">
        <v>173</v>
      </c>
      <c r="AA29" s="44" t="s">
        <v>174</v>
      </c>
    </row>
    <row r="30" spans="1:27" ht="15.75" thickBot="1" x14ac:dyDescent="0.3">
      <c r="A30" s="274" t="s">
        <v>104</v>
      </c>
      <c r="B30" s="277" t="s">
        <v>78</v>
      </c>
      <c r="C30" s="278"/>
      <c r="D30" s="278"/>
      <c r="E30" s="278" t="s">
        <v>78</v>
      </c>
      <c r="F30" s="278"/>
      <c r="G30" s="278"/>
      <c r="H30" s="278" t="s">
        <v>79</v>
      </c>
      <c r="I30" s="278"/>
      <c r="J30" s="278"/>
      <c r="K30" s="278" t="s">
        <v>80</v>
      </c>
      <c r="L30" s="278"/>
      <c r="M30" s="278"/>
      <c r="N30" s="278" t="s">
        <v>80</v>
      </c>
      <c r="O30" s="278"/>
      <c r="P30" s="279"/>
      <c r="Q30" s="278" t="s">
        <v>80</v>
      </c>
      <c r="R30" s="278"/>
      <c r="S30" s="279"/>
      <c r="U30" s="1">
        <v>0</v>
      </c>
      <c r="V30" s="46">
        <f>H8</f>
        <v>14.842483221261158</v>
      </c>
      <c r="W30" s="46">
        <f>I8</f>
        <v>17.415178571428569</v>
      </c>
      <c r="X30" s="46">
        <f>K8</f>
        <v>19.156696428571429</v>
      </c>
      <c r="Y30" s="46">
        <f>M8</f>
        <v>21.072366071428572</v>
      </c>
      <c r="Z30" s="46" t="str">
        <f>N8</f>
        <v>-</v>
      </c>
      <c r="AA30" s="46" t="str">
        <f>O8</f>
        <v>-</v>
      </c>
    </row>
    <row r="31" spans="1:27" ht="15" x14ac:dyDescent="0.2">
      <c r="A31" s="275"/>
      <c r="B31" s="280" t="s">
        <v>103</v>
      </c>
      <c r="C31" s="281"/>
      <c r="D31" s="282"/>
      <c r="E31" s="283" t="s">
        <v>199</v>
      </c>
      <c r="F31" s="284"/>
      <c r="G31" s="284"/>
      <c r="H31" s="294" t="s">
        <v>200</v>
      </c>
      <c r="I31" s="295"/>
      <c r="J31" s="296"/>
      <c r="K31" s="283" t="s">
        <v>201</v>
      </c>
      <c r="L31" s="284"/>
      <c r="M31" s="285"/>
      <c r="N31" s="283" t="s">
        <v>202</v>
      </c>
      <c r="O31" s="284"/>
      <c r="P31" s="285"/>
      <c r="Q31" s="283" t="s">
        <v>207</v>
      </c>
      <c r="R31" s="284"/>
      <c r="S31" s="285"/>
      <c r="U31" s="1">
        <v>1</v>
      </c>
      <c r="V31" s="46">
        <f t="shared" ref="V31:V50" si="15">V30*1.025</f>
        <v>15.213545301792687</v>
      </c>
      <c r="W31" s="46">
        <f t="shared" ref="W31:W50" si="16">W30*1.025</f>
        <v>17.850558035714283</v>
      </c>
      <c r="X31" s="46">
        <f t="shared" ref="X31:X50" si="17">X30*1.025</f>
        <v>19.635613839285714</v>
      </c>
      <c r="Y31" s="46">
        <f t="shared" ref="Y31:Y50" si="18">Y30*1.025</f>
        <v>21.599175223214285</v>
      </c>
      <c r="Z31" s="46" t="e">
        <f t="shared" ref="Z31:AA31" si="19">Z30+0.15</f>
        <v>#VALUE!</v>
      </c>
      <c r="AA31" s="46" t="e">
        <f t="shared" si="19"/>
        <v>#VALUE!</v>
      </c>
    </row>
    <row r="32" spans="1:27" ht="15" thickBot="1" x14ac:dyDescent="0.25">
      <c r="A32" s="276"/>
      <c r="B32" s="65" t="s">
        <v>0</v>
      </c>
      <c r="C32" s="66" t="s">
        <v>1</v>
      </c>
      <c r="D32" s="70" t="s">
        <v>2</v>
      </c>
      <c r="E32" s="68" t="s">
        <v>0</v>
      </c>
      <c r="F32" s="68" t="s">
        <v>1</v>
      </c>
      <c r="G32" s="68" t="s">
        <v>2</v>
      </c>
      <c r="H32" s="65" t="s">
        <v>0</v>
      </c>
      <c r="I32" s="66" t="s">
        <v>1</v>
      </c>
      <c r="J32" s="70" t="s">
        <v>2</v>
      </c>
      <c r="K32" s="65" t="s">
        <v>0</v>
      </c>
      <c r="L32" s="66" t="s">
        <v>1</v>
      </c>
      <c r="M32" s="70" t="s">
        <v>2</v>
      </c>
      <c r="N32" s="65" t="s">
        <v>0</v>
      </c>
      <c r="O32" s="66" t="s">
        <v>1</v>
      </c>
      <c r="P32" s="70" t="s">
        <v>2</v>
      </c>
      <c r="Q32" s="65" t="s">
        <v>0</v>
      </c>
      <c r="R32" s="66" t="s">
        <v>1</v>
      </c>
      <c r="S32" s="70" t="s">
        <v>2</v>
      </c>
      <c r="U32" s="1">
        <v>2</v>
      </c>
      <c r="V32" s="46">
        <f t="shared" si="15"/>
        <v>15.593883934337503</v>
      </c>
      <c r="W32" s="46">
        <f t="shared" si="16"/>
        <v>18.296821986607139</v>
      </c>
      <c r="X32" s="46">
        <f t="shared" si="17"/>
        <v>20.126504185267855</v>
      </c>
      <c r="Y32" s="46">
        <f t="shared" si="18"/>
        <v>22.139154603794641</v>
      </c>
      <c r="Z32" s="46" t="e">
        <f t="shared" ref="Z32:AA38" si="20">Z31+0.15</f>
        <v>#VALUE!</v>
      </c>
      <c r="AA32" s="46" t="e">
        <f t="shared" si="20"/>
        <v>#VALUE!</v>
      </c>
    </row>
    <row r="33" spans="1:27" x14ac:dyDescent="0.2">
      <c r="A33" s="72" t="s">
        <v>3</v>
      </c>
      <c r="B33" s="73">
        <f>F8</f>
        <v>14.842483221261158</v>
      </c>
      <c r="C33" s="73">
        <f>MEDIAN(B33,D33)</f>
        <v>15.413107126978549</v>
      </c>
      <c r="D33" s="75">
        <f>B33*((1.025)^3)</f>
        <v>15.983731032695941</v>
      </c>
      <c r="E33" s="73">
        <f>I8</f>
        <v>17.415178571428569</v>
      </c>
      <c r="F33" s="73">
        <f>MEDIAN(E33,G33)</f>
        <v>18.084710553850442</v>
      </c>
      <c r="G33" s="73">
        <f>E33*((1.025)^3)</f>
        <v>18.754242536272319</v>
      </c>
      <c r="H33" s="74">
        <f>K8</f>
        <v>19.156696428571429</v>
      </c>
      <c r="I33" s="73">
        <f>MEDIAN(H33,J33)</f>
        <v>19.893181609235491</v>
      </c>
      <c r="J33" s="75">
        <f>H33*((1.025)^3)</f>
        <v>20.629666789899552</v>
      </c>
      <c r="K33" s="74">
        <f>M8</f>
        <v>21.072366071428572</v>
      </c>
      <c r="L33" s="73">
        <f>MEDIAN(K33,M33)</f>
        <v>21.88249977015904</v>
      </c>
      <c r="M33" s="75">
        <f>K33*((1.025)^3)</f>
        <v>22.692633468889507</v>
      </c>
      <c r="N33" s="74" t="s">
        <v>54</v>
      </c>
      <c r="O33" s="73" t="s">
        <v>54</v>
      </c>
      <c r="P33" s="75" t="s">
        <v>54</v>
      </c>
      <c r="Q33" s="74" t="s">
        <v>54</v>
      </c>
      <c r="R33" s="73" t="s">
        <v>54</v>
      </c>
      <c r="S33" s="75" t="s">
        <v>54</v>
      </c>
      <c r="U33" s="1">
        <v>3</v>
      </c>
      <c r="V33" s="46">
        <f t="shared" si="15"/>
        <v>15.983731032695939</v>
      </c>
      <c r="W33" s="46">
        <f t="shared" si="16"/>
        <v>18.754242536272315</v>
      </c>
      <c r="X33" s="46">
        <f t="shared" si="17"/>
        <v>20.629666789899549</v>
      </c>
      <c r="Y33" s="46">
        <f t="shared" si="18"/>
        <v>22.692633468889504</v>
      </c>
      <c r="Z33" s="46" t="e">
        <f t="shared" si="20"/>
        <v>#VALUE!</v>
      </c>
      <c r="AA33" s="46" t="e">
        <f t="shared" si="20"/>
        <v>#VALUE!</v>
      </c>
    </row>
    <row r="34" spans="1:27" x14ac:dyDescent="0.2">
      <c r="A34" s="76" t="s">
        <v>4</v>
      </c>
      <c r="B34" s="73">
        <f>B33*((1.025)^4)</f>
        <v>16.383324308513338</v>
      </c>
      <c r="C34" s="73">
        <f t="shared" ref="C34:C38" si="21">MEDIAN(B34,D34)</f>
        <v>16.798027205072579</v>
      </c>
      <c r="D34" s="75">
        <f>B33*((1.025)^6)</f>
        <v>17.212730101631823</v>
      </c>
      <c r="E34" s="73">
        <f>E33*((1.025)^4)</f>
        <v>19.223098599679123</v>
      </c>
      <c r="F34" s="73">
        <f t="shared" ref="F34:F38" si="22">MEDIAN(E34,G34)</f>
        <v>19.709683282983498</v>
      </c>
      <c r="G34" s="73">
        <f>E33*((1.025)^6)</f>
        <v>20.196267966287877</v>
      </c>
      <c r="H34" s="74">
        <f>H33*((1.025)^4)</f>
        <v>21.14540845964704</v>
      </c>
      <c r="I34" s="73">
        <f t="shared" ref="I34:I38" si="23">MEDIAN(H34,J34)</f>
        <v>21.680651611281853</v>
      </c>
      <c r="J34" s="75">
        <f>H33*((1.025)^6)</f>
        <v>22.215894762916665</v>
      </c>
      <c r="K34" s="74">
        <f>K33*((1.025)^4)</f>
        <v>23.259949305611741</v>
      </c>
      <c r="L34" s="73">
        <f t="shared" ref="L34:L38" si="24">MEDIAN(K34,M34)</f>
        <v>23.848716772410036</v>
      </c>
      <c r="M34" s="75">
        <f>K33*((1.025)^6)</f>
        <v>24.437484239208334</v>
      </c>
      <c r="N34" s="74" t="s">
        <v>54</v>
      </c>
      <c r="O34" s="73" t="s">
        <v>54</v>
      </c>
      <c r="P34" s="75" t="s">
        <v>54</v>
      </c>
      <c r="Q34" s="74" t="s">
        <v>54</v>
      </c>
      <c r="R34" s="73" t="s">
        <v>54</v>
      </c>
      <c r="S34" s="75" t="s">
        <v>54</v>
      </c>
      <c r="U34" s="1">
        <v>4</v>
      </c>
      <c r="V34" s="46">
        <f t="shared" si="15"/>
        <v>16.383324308513338</v>
      </c>
      <c r="W34" s="46">
        <f t="shared" si="16"/>
        <v>19.223098599679123</v>
      </c>
      <c r="X34" s="46">
        <f t="shared" si="17"/>
        <v>21.145408459647037</v>
      </c>
      <c r="Y34" s="46">
        <f t="shared" si="18"/>
        <v>23.259949305611741</v>
      </c>
      <c r="Z34" s="46" t="e">
        <f t="shared" si="20"/>
        <v>#VALUE!</v>
      </c>
      <c r="AA34" s="46" t="e">
        <f t="shared" si="20"/>
        <v>#VALUE!</v>
      </c>
    </row>
    <row r="35" spans="1:27" x14ac:dyDescent="0.2">
      <c r="A35" s="76" t="s">
        <v>5</v>
      </c>
      <c r="B35" s="73">
        <f>B33*((1.025)^7)</f>
        <v>17.643048354172617</v>
      </c>
      <c r="C35" s="73">
        <f t="shared" si="21"/>
        <v>18.089638015637611</v>
      </c>
      <c r="D35" s="75">
        <f>B33*((1.025)^9)</f>
        <v>18.536227677102602</v>
      </c>
      <c r="E35" s="73">
        <f>E33*((1.025)^7)</f>
        <v>20.701174665445073</v>
      </c>
      <c r="F35" s="73">
        <f t="shared" si="22"/>
        <v>21.225173149164149</v>
      </c>
      <c r="G35" s="73">
        <f>E33*((1.025)^9)</f>
        <v>21.749171632883225</v>
      </c>
      <c r="H35" s="74">
        <f>H33*((1.025)^7)</f>
        <v>22.771292131989583</v>
      </c>
      <c r="I35" s="73">
        <f t="shared" si="23"/>
        <v>23.347690464080564</v>
      </c>
      <c r="J35" s="75">
        <f>H33*((1.025)^9)</f>
        <v>23.924088796171549</v>
      </c>
      <c r="K35" s="74">
        <f>K33*((1.025)^7)</f>
        <v>25.048421345188544</v>
      </c>
      <c r="L35" s="73">
        <f t="shared" si="24"/>
        <v>25.682459510488627</v>
      </c>
      <c r="M35" s="75">
        <f>K33*((1.025)^9)</f>
        <v>26.316497675788707</v>
      </c>
      <c r="N35" s="74" t="s">
        <v>54</v>
      </c>
      <c r="O35" s="73" t="s">
        <v>54</v>
      </c>
      <c r="P35" s="75" t="s">
        <v>54</v>
      </c>
      <c r="Q35" s="74" t="s">
        <v>54</v>
      </c>
      <c r="R35" s="73" t="s">
        <v>54</v>
      </c>
      <c r="S35" s="75" t="s">
        <v>54</v>
      </c>
      <c r="U35" s="1">
        <v>5</v>
      </c>
      <c r="V35" s="46">
        <f t="shared" si="15"/>
        <v>16.792907416226168</v>
      </c>
      <c r="W35" s="46">
        <f t="shared" si="16"/>
        <v>19.7036760646711</v>
      </c>
      <c r="X35" s="46">
        <f t="shared" si="17"/>
        <v>21.674043671138211</v>
      </c>
      <c r="Y35" s="46">
        <f t="shared" si="18"/>
        <v>23.841448038252032</v>
      </c>
      <c r="Z35" s="46" t="e">
        <f t="shared" si="20"/>
        <v>#VALUE!</v>
      </c>
      <c r="AA35" s="46" t="e">
        <f t="shared" si="20"/>
        <v>#VALUE!</v>
      </c>
    </row>
    <row r="36" spans="1:27" x14ac:dyDescent="0.2">
      <c r="A36" s="76" t="s">
        <v>6</v>
      </c>
      <c r="B36" s="73">
        <f>B33*((1.025)^10)</f>
        <v>18.999633369030168</v>
      </c>
      <c r="C36" s="73">
        <f t="shared" si="21"/>
        <v>19.480561588683742</v>
      </c>
      <c r="D36" s="75">
        <f>B33*((1.025)^12)</f>
        <v>19.961489808337319</v>
      </c>
      <c r="E36" s="73">
        <f>E33*((1.025)^10)</f>
        <v>22.292900923705304</v>
      </c>
      <c r="F36" s="73">
        <f t="shared" si="22"/>
        <v>22.857189978336592</v>
      </c>
      <c r="G36" s="73">
        <f>E33*((1.025)^12)</f>
        <v>23.421479032967884</v>
      </c>
      <c r="H36" s="74">
        <f>H33*((1.025)^10)</f>
        <v>24.522191016075841</v>
      </c>
      <c r="I36" s="73">
        <f t="shared" si="23"/>
        <v>25.142908976170258</v>
      </c>
      <c r="J36" s="75">
        <f>H33*((1.025)^12)</f>
        <v>25.763626936264675</v>
      </c>
      <c r="K36" s="74">
        <f>K33*((1.025)^10)</f>
        <v>26.974410117683423</v>
      </c>
      <c r="L36" s="73">
        <f t="shared" si="24"/>
        <v>27.657199873787285</v>
      </c>
      <c r="M36" s="75">
        <f>K33*((1.025)^12)</f>
        <v>28.339989629891143</v>
      </c>
      <c r="N36" s="74" t="s">
        <v>54</v>
      </c>
      <c r="O36" s="73" t="s">
        <v>54</v>
      </c>
      <c r="P36" s="75" t="s">
        <v>54</v>
      </c>
      <c r="Q36" s="74" t="s">
        <v>54</v>
      </c>
      <c r="R36" s="73" t="s">
        <v>54</v>
      </c>
      <c r="S36" s="75" t="s">
        <v>54</v>
      </c>
      <c r="T36" s="46"/>
      <c r="U36" s="1">
        <v>6</v>
      </c>
      <c r="V36" s="46">
        <f t="shared" si="15"/>
        <v>17.21273010163182</v>
      </c>
      <c r="W36" s="46">
        <f t="shared" si="16"/>
        <v>20.196267966287877</v>
      </c>
      <c r="X36" s="46">
        <f t="shared" si="17"/>
        <v>22.215894762916665</v>
      </c>
      <c r="Y36" s="46">
        <f t="shared" si="18"/>
        <v>24.437484239208331</v>
      </c>
      <c r="Z36" s="46" t="e">
        <f t="shared" si="20"/>
        <v>#VALUE!</v>
      </c>
      <c r="AA36" s="46" t="e">
        <f t="shared" si="20"/>
        <v>#VALUE!</v>
      </c>
    </row>
    <row r="37" spans="1:27" x14ac:dyDescent="0.2">
      <c r="A37" s="76" t="s">
        <v>107</v>
      </c>
      <c r="B37" s="73">
        <f>B33*((1.025)^13)</f>
        <v>20.46052705354575</v>
      </c>
      <c r="C37" s="73">
        <f t="shared" si="21"/>
        <v>20.978434144588626</v>
      </c>
      <c r="D37" s="73">
        <f>B33*((1.025)^15)</f>
        <v>21.496341235631505</v>
      </c>
      <c r="E37" s="74">
        <f>E33*((1.025)^13)</f>
        <v>24.007016008792082</v>
      </c>
      <c r="F37" s="73">
        <f t="shared" si="22"/>
        <v>24.614693601514631</v>
      </c>
      <c r="G37" s="75">
        <f>E33*((1.025)^15)</f>
        <v>25.22237119423718</v>
      </c>
      <c r="H37" s="73">
        <f>H33*((1.025)^13)</f>
        <v>26.407717609671291</v>
      </c>
      <c r="I37" s="73">
        <f t="shared" si="23"/>
        <v>27.076162961666096</v>
      </c>
      <c r="J37" s="75">
        <f>H33*((1.025)^15)</f>
        <v>27.744608313660901</v>
      </c>
      <c r="K37" s="74">
        <f>K33*((1.025)^13)</f>
        <v>29.048489370638421</v>
      </c>
      <c r="L37" s="73">
        <f t="shared" si="24"/>
        <v>29.783779257832705</v>
      </c>
      <c r="M37" s="75">
        <f>K33*((1.025)^15)</f>
        <v>30.519069145026993</v>
      </c>
      <c r="N37" s="74" t="s">
        <v>54</v>
      </c>
      <c r="O37" s="73" t="s">
        <v>54</v>
      </c>
      <c r="P37" s="75" t="s">
        <v>54</v>
      </c>
      <c r="Q37" s="74" t="s">
        <v>54</v>
      </c>
      <c r="R37" s="73" t="s">
        <v>54</v>
      </c>
      <c r="S37" s="75" t="s">
        <v>54</v>
      </c>
      <c r="U37" s="1">
        <v>7</v>
      </c>
      <c r="V37" s="46">
        <f t="shared" si="15"/>
        <v>17.643048354172613</v>
      </c>
      <c r="W37" s="46">
        <f t="shared" si="16"/>
        <v>20.701174665445073</v>
      </c>
      <c r="X37" s="46">
        <f t="shared" si="17"/>
        <v>22.771292131989579</v>
      </c>
      <c r="Y37" s="46">
        <f t="shared" si="18"/>
        <v>25.048421345188537</v>
      </c>
      <c r="Z37" s="46" t="e">
        <f t="shared" si="20"/>
        <v>#VALUE!</v>
      </c>
      <c r="AA37" s="46" t="e">
        <f t="shared" si="20"/>
        <v>#VALUE!</v>
      </c>
    </row>
    <row r="38" spans="1:27" x14ac:dyDescent="0.2">
      <c r="A38" s="76" t="s">
        <v>108</v>
      </c>
      <c r="B38" s="73">
        <f>B33*((1.025)^16)</f>
        <v>22.033749766522291</v>
      </c>
      <c r="C38" s="73">
        <f t="shared" si="21"/>
        <v>23.177443393807586</v>
      </c>
      <c r="D38" s="73">
        <f>B33*((1.025)^20)</f>
        <v>24.321137021092884</v>
      </c>
      <c r="E38" s="74">
        <f>E33*((1.025)^16)</f>
        <v>25.852930474093107</v>
      </c>
      <c r="F38" s="73">
        <f t="shared" si="22"/>
        <v>27.194864195914484</v>
      </c>
      <c r="G38" s="75">
        <f>E33*((1.025)^20)</f>
        <v>28.536797917735857</v>
      </c>
      <c r="H38" s="74">
        <f>H33*((1.025)^16)</f>
        <v>28.438223521502422</v>
      </c>
      <c r="I38" s="73">
        <f t="shared" si="23"/>
        <v>29.914350615505935</v>
      </c>
      <c r="J38" s="75">
        <f>H33*((1.025)^20)</f>
        <v>31.390477709509447</v>
      </c>
      <c r="K38" s="73">
        <f>K33*((1.025)^16)</f>
        <v>31.282045873652663</v>
      </c>
      <c r="L38" s="73">
        <f t="shared" si="24"/>
        <v>32.905785677056528</v>
      </c>
      <c r="M38" s="75">
        <f>K33*((1.025)^20)</f>
        <v>34.529525480460393</v>
      </c>
      <c r="N38" s="73" t="s">
        <v>54</v>
      </c>
      <c r="O38" s="73" t="s">
        <v>54</v>
      </c>
      <c r="P38" s="73" t="s">
        <v>54</v>
      </c>
      <c r="Q38" s="74" t="s">
        <v>54</v>
      </c>
      <c r="R38" s="73" t="s">
        <v>54</v>
      </c>
      <c r="S38" s="75" t="s">
        <v>54</v>
      </c>
      <c r="U38" s="1">
        <v>8</v>
      </c>
      <c r="V38" s="46">
        <f t="shared" si="15"/>
        <v>18.084124563026926</v>
      </c>
      <c r="W38" s="46">
        <f t="shared" si="16"/>
        <v>21.218704032081199</v>
      </c>
      <c r="X38" s="46">
        <f t="shared" si="17"/>
        <v>23.340574435289316</v>
      </c>
      <c r="Y38" s="46">
        <f t="shared" si="18"/>
        <v>25.674631878818246</v>
      </c>
      <c r="Z38" s="46" t="e">
        <f t="shared" si="20"/>
        <v>#VALUE!</v>
      </c>
      <c r="AA38" s="46" t="e">
        <f t="shared" si="20"/>
        <v>#VALUE!</v>
      </c>
    </row>
    <row r="39" spans="1:27" ht="15" x14ac:dyDescent="0.25">
      <c r="A39" s="44"/>
      <c r="B39" s="36"/>
      <c r="C39" s="46"/>
      <c r="D39" s="36"/>
      <c r="E39" s="81"/>
      <c r="F39" s="81"/>
      <c r="G39" s="81"/>
      <c r="H39" s="81"/>
      <c r="I39" s="73"/>
      <c r="J39" s="73"/>
      <c r="M39" s="40"/>
      <c r="P39" s="1"/>
      <c r="U39" s="1">
        <v>9</v>
      </c>
      <c r="V39" s="46">
        <f t="shared" si="15"/>
        <v>18.536227677102598</v>
      </c>
      <c r="W39" s="46">
        <f t="shared" si="16"/>
        <v>21.749171632883225</v>
      </c>
      <c r="X39" s="46">
        <f t="shared" si="17"/>
        <v>23.924088796171546</v>
      </c>
      <c r="Y39" s="46">
        <f t="shared" si="18"/>
        <v>26.3164976757887</v>
      </c>
      <c r="Z39" s="46" t="e">
        <f t="shared" ref="Z39:AA39" si="25">Z38+0.15</f>
        <v>#VALUE!</v>
      </c>
      <c r="AA39" s="46" t="e">
        <f t="shared" si="25"/>
        <v>#VALUE!</v>
      </c>
    </row>
    <row r="40" spans="1:27" x14ac:dyDescent="0.2">
      <c r="O40" s="40"/>
      <c r="P40" s="1"/>
      <c r="U40" s="1">
        <v>10</v>
      </c>
      <c r="V40" s="46">
        <f t="shared" si="15"/>
        <v>18.99963336903016</v>
      </c>
      <c r="W40" s="46">
        <f t="shared" si="16"/>
        <v>22.292900923705304</v>
      </c>
      <c r="X40" s="46">
        <f t="shared" si="17"/>
        <v>24.522191016075833</v>
      </c>
      <c r="Y40" s="46">
        <f t="shared" si="18"/>
        <v>26.974410117683416</v>
      </c>
      <c r="Z40" s="46" t="e">
        <f t="shared" ref="Z40:AA50" si="26">Z39+0.15</f>
        <v>#VALUE!</v>
      </c>
      <c r="AA40" s="46" t="e">
        <f t="shared" si="26"/>
        <v>#VALUE!</v>
      </c>
    </row>
    <row r="41" spans="1:27" x14ac:dyDescent="0.2">
      <c r="U41" s="1">
        <v>11</v>
      </c>
      <c r="V41" s="46">
        <f t="shared" si="15"/>
        <v>19.474624203255914</v>
      </c>
      <c r="W41" s="46">
        <f t="shared" si="16"/>
        <v>22.850223446797933</v>
      </c>
      <c r="X41" s="46">
        <f t="shared" si="17"/>
        <v>25.135245791477725</v>
      </c>
      <c r="Y41" s="46">
        <f t="shared" si="18"/>
        <v>27.648770370625499</v>
      </c>
      <c r="Z41" s="46" t="e">
        <f t="shared" si="26"/>
        <v>#VALUE!</v>
      </c>
      <c r="AA41" s="46" t="e">
        <f t="shared" si="26"/>
        <v>#VALUE!</v>
      </c>
    </row>
    <row r="42" spans="1:27" x14ac:dyDescent="0.2">
      <c r="U42" s="1">
        <v>12</v>
      </c>
      <c r="V42" s="46">
        <f t="shared" si="15"/>
        <v>19.961489808337308</v>
      </c>
      <c r="W42" s="46">
        <f t="shared" si="16"/>
        <v>23.421479032967881</v>
      </c>
      <c r="X42" s="46">
        <f t="shared" si="17"/>
        <v>25.763626936264668</v>
      </c>
      <c r="Y42" s="46">
        <f t="shared" si="18"/>
        <v>28.339989629891136</v>
      </c>
      <c r="Z42" s="46" t="e">
        <f t="shared" si="26"/>
        <v>#VALUE!</v>
      </c>
      <c r="AA42" s="46" t="e">
        <f t="shared" si="26"/>
        <v>#VALUE!</v>
      </c>
    </row>
    <row r="43" spans="1:27" x14ac:dyDescent="0.2">
      <c r="D43" s="83"/>
      <c r="U43" s="1">
        <v>13</v>
      </c>
      <c r="V43" s="46">
        <f t="shared" si="15"/>
        <v>20.460527053545739</v>
      </c>
      <c r="W43" s="46">
        <f t="shared" si="16"/>
        <v>24.007016008792075</v>
      </c>
      <c r="X43" s="46">
        <f t="shared" si="17"/>
        <v>26.407717609671284</v>
      </c>
      <c r="Y43" s="46">
        <f t="shared" si="18"/>
        <v>29.048489370638411</v>
      </c>
      <c r="Z43" s="46" t="e">
        <f t="shared" si="26"/>
        <v>#VALUE!</v>
      </c>
      <c r="AA43" s="46" t="e">
        <f t="shared" si="26"/>
        <v>#VALUE!</v>
      </c>
    </row>
    <row r="44" spans="1:27" x14ac:dyDescent="0.2">
      <c r="D44" s="83"/>
      <c r="G44" s="35"/>
      <c r="U44" s="1">
        <v>14</v>
      </c>
      <c r="V44" s="46">
        <f t="shared" si="15"/>
        <v>20.972040229884382</v>
      </c>
      <c r="W44" s="46">
        <f t="shared" si="16"/>
        <v>24.607191409011875</v>
      </c>
      <c r="X44" s="46">
        <f t="shared" si="17"/>
        <v>27.067910549913062</v>
      </c>
      <c r="Y44" s="46">
        <f t="shared" si="18"/>
        <v>29.774701604904369</v>
      </c>
      <c r="Z44" s="46" t="e">
        <f t="shared" si="26"/>
        <v>#VALUE!</v>
      </c>
      <c r="AA44" s="46" t="e">
        <f t="shared" si="26"/>
        <v>#VALUE!</v>
      </c>
    </row>
    <row r="45" spans="1:27" x14ac:dyDescent="0.2">
      <c r="D45" s="83"/>
      <c r="U45" s="1">
        <v>15</v>
      </c>
      <c r="V45" s="46">
        <f t="shared" si="15"/>
        <v>21.49634123563149</v>
      </c>
      <c r="W45" s="46">
        <f t="shared" si="16"/>
        <v>25.222371194237169</v>
      </c>
      <c r="X45" s="46">
        <f t="shared" si="17"/>
        <v>27.744608313660887</v>
      </c>
      <c r="Y45" s="46">
        <f t="shared" si="18"/>
        <v>30.519069145026975</v>
      </c>
      <c r="Z45" s="46" t="e">
        <f t="shared" si="26"/>
        <v>#VALUE!</v>
      </c>
      <c r="AA45" s="46" t="e">
        <f t="shared" si="26"/>
        <v>#VALUE!</v>
      </c>
    </row>
    <row r="46" spans="1:27" x14ac:dyDescent="0.2">
      <c r="U46" s="1">
        <v>16</v>
      </c>
      <c r="V46" s="46">
        <f t="shared" si="15"/>
        <v>22.033749766522277</v>
      </c>
      <c r="W46" s="46">
        <f t="shared" si="16"/>
        <v>25.852930474093096</v>
      </c>
      <c r="X46" s="46">
        <f t="shared" si="17"/>
        <v>28.438223521502408</v>
      </c>
      <c r="Y46" s="46">
        <f t="shared" si="18"/>
        <v>31.282045873652645</v>
      </c>
      <c r="Z46" s="46" t="e">
        <f t="shared" si="26"/>
        <v>#VALUE!</v>
      </c>
      <c r="AA46" s="46" t="e">
        <f t="shared" si="26"/>
        <v>#VALUE!</v>
      </c>
    </row>
    <row r="47" spans="1:27" x14ac:dyDescent="0.2">
      <c r="U47" s="1">
        <v>17</v>
      </c>
      <c r="V47" s="46">
        <f t="shared" si="15"/>
        <v>22.58459351068533</v>
      </c>
      <c r="W47" s="46">
        <f t="shared" si="16"/>
        <v>26.49925373594542</v>
      </c>
      <c r="X47" s="46">
        <f t="shared" si="17"/>
        <v>29.149179109539965</v>
      </c>
      <c r="Y47" s="46">
        <f t="shared" si="18"/>
        <v>32.064097020493961</v>
      </c>
      <c r="Z47" s="46" t="e">
        <f t="shared" si="26"/>
        <v>#VALUE!</v>
      </c>
      <c r="AA47" s="46" t="e">
        <f t="shared" si="26"/>
        <v>#VALUE!</v>
      </c>
    </row>
    <row r="48" spans="1:27" x14ac:dyDescent="0.2">
      <c r="U48" s="1">
        <v>18</v>
      </c>
      <c r="V48" s="46">
        <f t="shared" si="15"/>
        <v>23.149208348452461</v>
      </c>
      <c r="W48" s="46">
        <f t="shared" si="16"/>
        <v>27.161735079344052</v>
      </c>
      <c r="X48" s="46">
        <f t="shared" si="17"/>
        <v>29.877908587278462</v>
      </c>
      <c r="Y48" s="46">
        <f t="shared" si="18"/>
        <v>32.865699446006303</v>
      </c>
      <c r="Z48" s="46" t="e">
        <f t="shared" si="26"/>
        <v>#VALUE!</v>
      </c>
      <c r="AA48" s="46" t="e">
        <f t="shared" si="26"/>
        <v>#VALUE!</v>
      </c>
    </row>
    <row r="49" spans="21:27" x14ac:dyDescent="0.2">
      <c r="U49" s="1">
        <v>19</v>
      </c>
      <c r="V49" s="46">
        <f t="shared" si="15"/>
        <v>23.727938557163771</v>
      </c>
      <c r="W49" s="46">
        <f t="shared" si="16"/>
        <v>27.840778456327651</v>
      </c>
      <c r="X49" s="46">
        <f t="shared" si="17"/>
        <v>30.624856301960421</v>
      </c>
      <c r="Y49" s="46">
        <f t="shared" si="18"/>
        <v>33.687341932156457</v>
      </c>
      <c r="Z49" s="46" t="e">
        <f t="shared" si="26"/>
        <v>#VALUE!</v>
      </c>
      <c r="AA49" s="46" t="e">
        <f t="shared" si="26"/>
        <v>#VALUE!</v>
      </c>
    </row>
    <row r="50" spans="21:27" x14ac:dyDescent="0.2">
      <c r="U50" s="1">
        <v>20</v>
      </c>
      <c r="V50" s="46">
        <f t="shared" si="15"/>
        <v>24.321137021092863</v>
      </c>
      <c r="W50" s="46">
        <f t="shared" si="16"/>
        <v>28.536797917735839</v>
      </c>
      <c r="X50" s="46">
        <f t="shared" si="17"/>
        <v>31.39047770950943</v>
      </c>
      <c r="Y50" s="46">
        <f t="shared" si="18"/>
        <v>34.529525480460364</v>
      </c>
      <c r="Z50" s="46" t="e">
        <f t="shared" si="26"/>
        <v>#VALUE!</v>
      </c>
      <c r="AA50" s="46" t="e">
        <f t="shared" si="26"/>
        <v>#VALUE!</v>
      </c>
    </row>
  </sheetData>
  <mergeCells count="47">
    <mergeCell ref="N31:P31"/>
    <mergeCell ref="Q31:S31"/>
    <mergeCell ref="V28:AA28"/>
    <mergeCell ref="N30:P30"/>
    <mergeCell ref="Q30:S30"/>
    <mergeCell ref="A30:A32"/>
    <mergeCell ref="B30:D30"/>
    <mergeCell ref="E30:G30"/>
    <mergeCell ref="H30:J30"/>
    <mergeCell ref="K30:M30"/>
    <mergeCell ref="B31:D31"/>
    <mergeCell ref="E31:G31"/>
    <mergeCell ref="H31:J31"/>
    <mergeCell ref="K31:M31"/>
    <mergeCell ref="Q16:S16"/>
    <mergeCell ref="B17:D17"/>
    <mergeCell ref="E17:G17"/>
    <mergeCell ref="H17:J17"/>
    <mergeCell ref="K17:M17"/>
    <mergeCell ref="N17:P17"/>
    <mergeCell ref="Q17:S17"/>
    <mergeCell ref="K16:M16"/>
    <mergeCell ref="N16:P16"/>
    <mergeCell ref="A7:H7"/>
    <mergeCell ref="A9:H9"/>
    <mergeCell ref="A16:A18"/>
    <mergeCell ref="B16:D16"/>
    <mergeCell ref="E16:G16"/>
    <mergeCell ref="H16:J16"/>
    <mergeCell ref="A1:R1"/>
    <mergeCell ref="A3:A5"/>
    <mergeCell ref="B3:C3"/>
    <mergeCell ref="D3:E3"/>
    <mergeCell ref="I3:J3"/>
    <mergeCell ref="N4:N5"/>
    <mergeCell ref="O4:O5"/>
    <mergeCell ref="M4:M5"/>
    <mergeCell ref="F4:F5"/>
    <mergeCell ref="G4:G5"/>
    <mergeCell ref="H4:H5"/>
    <mergeCell ref="I4:J4"/>
    <mergeCell ref="K4:L4"/>
    <mergeCell ref="V3:AA3"/>
    <mergeCell ref="B4:B5"/>
    <mergeCell ref="C4:C5"/>
    <mergeCell ref="D4:D5"/>
    <mergeCell ref="E4:E5"/>
  </mergeCells>
  <pageMargins left="0.7" right="0.7" top="0.75" bottom="0.75" header="0.3" footer="0.3"/>
  <pageSetup orientation="portrait" r:id="rId1"/>
  <ignoredErrors>
    <ignoredError sqref="L7 I8:M8" formula="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ED4D0-F531-4DAB-8E79-984D32FA915F}">
  <sheetPr>
    <tabColor rgb="FF605677"/>
  </sheetPr>
  <dimension ref="A1:AH13"/>
  <sheetViews>
    <sheetView zoomScaleNormal="100" workbookViewId="0">
      <selection activeCell="E3" sqref="E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2" t="s">
        <v>270</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2" spans="1:26" x14ac:dyDescent="0.25">
      <c r="A2" t="s">
        <v>383</v>
      </c>
    </row>
    <row r="3" spans="1:26" x14ac:dyDescent="0.25">
      <c r="A3" s="12">
        <v>87</v>
      </c>
    </row>
    <row r="4" spans="1:26" ht="20.25" x14ac:dyDescent="0.3">
      <c r="A4" s="171"/>
      <c r="B4" s="171"/>
      <c r="C4" s="171"/>
      <c r="D4" s="171"/>
      <c r="E4" s="171"/>
      <c r="F4" s="171"/>
      <c r="G4" s="171"/>
      <c r="H4" s="171"/>
      <c r="I4" s="171"/>
      <c r="J4" s="171"/>
      <c r="K4" s="171"/>
      <c r="L4" s="171"/>
      <c r="M4" s="171"/>
      <c r="N4" s="171"/>
      <c r="O4" s="171"/>
    </row>
    <row r="5" spans="1:26" ht="15.75" x14ac:dyDescent="0.25">
      <c r="A5" s="314" t="s">
        <v>306</v>
      </c>
      <c r="B5" s="314"/>
      <c r="C5" s="314"/>
      <c r="E5" s="314" t="s">
        <v>307</v>
      </c>
      <c r="F5" s="314"/>
      <c r="G5" s="314"/>
      <c r="I5" s="314" t="s">
        <v>308</v>
      </c>
      <c r="J5" s="314"/>
      <c r="K5" s="314"/>
      <c r="M5" s="34" t="s">
        <v>309</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0</v>
      </c>
      <c r="C7" s="19">
        <f>B7/A3</f>
        <v>0</v>
      </c>
      <c r="E7" s="23" t="s">
        <v>125</v>
      </c>
      <c r="F7" s="18"/>
      <c r="G7" s="19">
        <v>0.02</v>
      </c>
      <c r="I7" s="23" t="s">
        <v>136</v>
      </c>
      <c r="J7" s="18">
        <v>71</v>
      </c>
      <c r="K7" s="19">
        <f>J7/A3</f>
        <v>0.81609195402298851</v>
      </c>
      <c r="M7" s="23" t="s">
        <v>133</v>
      </c>
      <c r="N7" s="18">
        <v>22</v>
      </c>
      <c r="O7" s="19">
        <f>N7/A3</f>
        <v>0.25287356321839083</v>
      </c>
    </row>
    <row r="8" spans="1:26" x14ac:dyDescent="0.25">
      <c r="A8" s="20" t="s">
        <v>119</v>
      </c>
      <c r="B8" s="21">
        <v>8</v>
      </c>
      <c r="C8" s="22">
        <f>B8/A3</f>
        <v>9.1954022988505746E-2</v>
      </c>
      <c r="E8" s="24" t="s">
        <v>126</v>
      </c>
      <c r="F8" s="21"/>
      <c r="G8" s="19">
        <v>0.109</v>
      </c>
      <c r="I8" s="24" t="s">
        <v>138</v>
      </c>
      <c r="J8" s="21">
        <v>8</v>
      </c>
      <c r="K8" s="19">
        <f>J8/A3</f>
        <v>9.1954022988505746E-2</v>
      </c>
      <c r="M8" s="24" t="s">
        <v>134</v>
      </c>
      <c r="N8" s="21">
        <v>65</v>
      </c>
      <c r="O8" s="22">
        <f>N8/A3</f>
        <v>0.74712643678160917</v>
      </c>
    </row>
    <row r="9" spans="1:26" x14ac:dyDescent="0.25">
      <c r="A9" s="20" t="s">
        <v>120</v>
      </c>
      <c r="B9" s="21">
        <v>17</v>
      </c>
      <c r="C9" s="22">
        <f>B9/A3</f>
        <v>0.19540229885057472</v>
      </c>
      <c r="E9" s="24" t="s">
        <v>127</v>
      </c>
      <c r="F9" s="21"/>
      <c r="G9" s="19">
        <v>0.17699999999999999</v>
      </c>
      <c r="I9" s="24" t="s">
        <v>137</v>
      </c>
      <c r="J9" s="21">
        <v>4</v>
      </c>
      <c r="K9" s="19">
        <f>J9/A3</f>
        <v>4.5977011494252873E-2</v>
      </c>
    </row>
    <row r="10" spans="1:26" x14ac:dyDescent="0.25">
      <c r="A10" s="20" t="s">
        <v>121</v>
      </c>
      <c r="B10" s="21">
        <v>21</v>
      </c>
      <c r="C10" s="22">
        <f>B10/A3</f>
        <v>0.2413793103448276</v>
      </c>
      <c r="E10" s="24" t="s">
        <v>128</v>
      </c>
      <c r="F10" s="21"/>
      <c r="G10" s="19">
        <v>8.5999999999999993E-2</v>
      </c>
      <c r="I10" s="24" t="s">
        <v>140</v>
      </c>
      <c r="J10" s="21">
        <v>3</v>
      </c>
      <c r="K10" s="19">
        <f>J10/A3</f>
        <v>3.4482758620689655E-2</v>
      </c>
    </row>
    <row r="11" spans="1:26" x14ac:dyDescent="0.25">
      <c r="A11" s="20" t="s">
        <v>122</v>
      </c>
      <c r="B11" s="21">
        <v>20</v>
      </c>
      <c r="C11" s="22">
        <f>B11/A3</f>
        <v>0.22988505747126436</v>
      </c>
      <c r="E11" s="24" t="s">
        <v>129</v>
      </c>
      <c r="F11" s="21"/>
      <c r="G11" s="19">
        <v>0.36</v>
      </c>
      <c r="I11" s="24" t="s">
        <v>139</v>
      </c>
      <c r="J11" s="21">
        <v>1</v>
      </c>
      <c r="K11" s="19">
        <f>J11/A3</f>
        <v>1.1494252873563218E-2</v>
      </c>
    </row>
    <row r="12" spans="1:26" x14ac:dyDescent="0.25">
      <c r="A12" s="20" t="s">
        <v>123</v>
      </c>
      <c r="B12" s="21">
        <v>14</v>
      </c>
      <c r="C12" s="22">
        <f>B12/A3</f>
        <v>0.16091954022988506</v>
      </c>
      <c r="E12" s="24" t="s">
        <v>130</v>
      </c>
      <c r="F12" s="21"/>
      <c r="G12" s="19">
        <v>0.20200000000000001</v>
      </c>
      <c r="I12" s="24" t="s">
        <v>141</v>
      </c>
      <c r="J12" s="21">
        <v>0</v>
      </c>
      <c r="K12" s="19">
        <f>J12/A3</f>
        <v>0</v>
      </c>
    </row>
    <row r="13" spans="1:26" x14ac:dyDescent="0.25">
      <c r="A13" s="20" t="s">
        <v>124</v>
      </c>
      <c r="B13" s="21">
        <v>6</v>
      </c>
      <c r="C13" s="22">
        <f>B13/A3</f>
        <v>6.8965517241379309E-2</v>
      </c>
      <c r="E13" s="24" t="s">
        <v>131</v>
      </c>
      <c r="F13" s="21"/>
      <c r="G13" s="19">
        <v>4.5999999999999999E-2</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3A5FA-C7B7-4F71-BB48-A1CD42093362}">
  <sheetPr>
    <tabColor rgb="FF605677"/>
  </sheetPr>
  <dimension ref="A1:Z56"/>
  <sheetViews>
    <sheetView topLeftCell="A18" zoomScaleNormal="100" workbookViewId="0">
      <selection activeCell="D13" sqref="D13"/>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8" bestFit="1" customWidth="1"/>
    <col min="16" max="16" width="9.140625" style="10" bestFit="1" customWidth="1"/>
    <col min="17" max="18" width="8"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62" t="s">
        <v>271</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4" spans="1:26" ht="18.75" x14ac:dyDescent="0.3">
      <c r="A4" s="318" t="s">
        <v>272</v>
      </c>
      <c r="B4" s="318"/>
      <c r="C4" s="318"/>
      <c r="D4" s="318"/>
      <c r="E4" s="318"/>
      <c r="F4" s="318"/>
      <c r="G4" s="318"/>
      <c r="H4" s="318"/>
    </row>
    <row r="5" spans="1:26" ht="36" customHeight="1" x14ac:dyDescent="0.25">
      <c r="A5" s="316" t="s">
        <v>211</v>
      </c>
      <c r="B5" s="317" t="s">
        <v>143</v>
      </c>
      <c r="C5" s="317" t="s">
        <v>213</v>
      </c>
      <c r="D5" s="317" t="s">
        <v>273</v>
      </c>
      <c r="E5" s="317" t="s">
        <v>231</v>
      </c>
      <c r="F5" s="317"/>
      <c r="G5" s="317" t="s">
        <v>214</v>
      </c>
      <c r="H5" s="317"/>
      <c r="P5"/>
      <c r="R5" s="10"/>
    </row>
    <row r="6" spans="1:26" ht="15.75" thickBot="1" x14ac:dyDescent="0.3">
      <c r="A6" s="316"/>
      <c r="B6" s="317"/>
      <c r="C6" s="317"/>
      <c r="D6" s="319"/>
      <c r="E6" s="163" t="s">
        <v>157</v>
      </c>
      <c r="F6" s="163" t="s">
        <v>215</v>
      </c>
      <c r="G6" s="163" t="s">
        <v>157</v>
      </c>
      <c r="H6" s="163" t="s">
        <v>215</v>
      </c>
      <c r="P6"/>
      <c r="R6" s="10"/>
    </row>
    <row r="7" spans="1:26" ht="15.75" thickBot="1" x14ac:dyDescent="0.3">
      <c r="A7" s="195" t="s">
        <v>86</v>
      </c>
      <c r="B7" s="196">
        <v>1</v>
      </c>
      <c r="C7" s="197">
        <f>'1A'!B14</f>
        <v>14.43</v>
      </c>
      <c r="D7" s="198" t="s">
        <v>186</v>
      </c>
      <c r="E7" s="199">
        <f t="shared" ref="E7:E12" si="0">W19-B19</f>
        <v>-589</v>
      </c>
      <c r="F7" s="200">
        <f t="shared" ref="F7" si="1">W29</f>
        <v>-0.87130177514792895</v>
      </c>
      <c r="G7" s="201">
        <f t="shared" ref="G7:G12" si="2">S38-B38</f>
        <v>-2.1099999999999994</v>
      </c>
      <c r="H7" s="202">
        <f t="shared" ref="H7" si="3">S48</f>
        <v>-0.12756952841596128</v>
      </c>
      <c r="P7"/>
      <c r="R7" s="10"/>
    </row>
    <row r="8" spans="1:26" ht="15.75" thickTop="1" x14ac:dyDescent="0.25">
      <c r="A8" s="178" t="s">
        <v>212</v>
      </c>
      <c r="B8" s="164">
        <v>0.96</v>
      </c>
      <c r="C8" s="185">
        <f>S39</f>
        <v>23.74</v>
      </c>
      <c r="D8" s="187">
        <f>C8-C7</f>
        <v>9.3099999999999987</v>
      </c>
      <c r="E8" s="174">
        <f t="shared" si="0"/>
        <v>-89</v>
      </c>
      <c r="F8" s="173">
        <f>W30</f>
        <v>-0.89898989898989901</v>
      </c>
      <c r="G8" s="175">
        <f t="shared" si="2"/>
        <v>2.6799999999999997</v>
      </c>
      <c r="H8" s="177">
        <f>S49</f>
        <v>0.12725546058879392</v>
      </c>
      <c r="P8"/>
      <c r="R8" s="10"/>
    </row>
    <row r="9" spans="1:26" x14ac:dyDescent="0.25">
      <c r="A9" s="178" t="s">
        <v>289</v>
      </c>
      <c r="B9" s="164">
        <v>0.96</v>
      </c>
      <c r="C9" s="185">
        <f t="shared" ref="C9:C12" si="4">S40</f>
        <v>20.85</v>
      </c>
      <c r="D9" s="187">
        <f>C9-C7</f>
        <v>6.4200000000000017</v>
      </c>
      <c r="E9" s="174">
        <f t="shared" si="0"/>
        <v>26</v>
      </c>
      <c r="F9" s="173">
        <f>W31</f>
        <v>0.41269841269841268</v>
      </c>
      <c r="G9" s="175">
        <f t="shared" si="2"/>
        <v>3.8000000000000007</v>
      </c>
      <c r="H9" s="177">
        <f>S50</f>
        <v>0.22287390029325516</v>
      </c>
      <c r="P9"/>
      <c r="R9" s="10"/>
    </row>
    <row r="10" spans="1:26" x14ac:dyDescent="0.25">
      <c r="A10" s="178" t="s">
        <v>291</v>
      </c>
      <c r="B10" s="164">
        <v>0.95</v>
      </c>
      <c r="C10" s="185">
        <f t="shared" si="4"/>
        <v>14.32</v>
      </c>
      <c r="D10" s="217">
        <f>C10-C7</f>
        <v>-0.10999999999999943</v>
      </c>
      <c r="E10" s="174">
        <f t="shared" si="0"/>
        <v>11</v>
      </c>
      <c r="F10" s="173">
        <f>W32</f>
        <v>0.2391304347826087</v>
      </c>
      <c r="G10" s="175">
        <f t="shared" si="2"/>
        <v>-4.3999999999999986</v>
      </c>
      <c r="H10" s="177">
        <f>S51</f>
        <v>-0.23504273504273498</v>
      </c>
      <c r="P10"/>
      <c r="R10" s="10"/>
    </row>
    <row r="11" spans="1:26" x14ac:dyDescent="0.25">
      <c r="A11" s="178" t="s">
        <v>292</v>
      </c>
      <c r="B11" s="164">
        <v>0.92</v>
      </c>
      <c r="C11" s="185">
        <f t="shared" si="4"/>
        <v>18.79</v>
      </c>
      <c r="D11" s="187">
        <f>C11-C7</f>
        <v>4.3599999999999994</v>
      </c>
      <c r="E11" s="174">
        <f t="shared" si="0"/>
        <v>-355</v>
      </c>
      <c r="F11" s="173">
        <f>W33</f>
        <v>-0.32272727272727275</v>
      </c>
      <c r="G11" s="175">
        <f t="shared" si="2"/>
        <v>5.3699999999999992</v>
      </c>
      <c r="H11" s="177">
        <f>S52</f>
        <v>0.4001490312965722</v>
      </c>
      <c r="P11"/>
      <c r="R11" s="10"/>
    </row>
    <row r="12" spans="1:26" ht="15.75" thickBot="1" x14ac:dyDescent="0.3">
      <c r="A12" s="179" t="s">
        <v>293</v>
      </c>
      <c r="B12" s="180">
        <v>0.92</v>
      </c>
      <c r="C12" s="186">
        <f t="shared" si="4"/>
        <v>18.46</v>
      </c>
      <c r="D12" s="188">
        <f>C12-C7</f>
        <v>4.0300000000000011</v>
      </c>
      <c r="E12" s="181">
        <f t="shared" si="0"/>
        <v>189</v>
      </c>
      <c r="F12" s="182">
        <f>W34</f>
        <v>0.22553699284009546</v>
      </c>
      <c r="G12" s="183">
        <f t="shared" si="2"/>
        <v>5.1000000000000014</v>
      </c>
      <c r="H12" s="184">
        <f>S53</f>
        <v>0.38173652694610793</v>
      </c>
      <c r="P12"/>
      <c r="R12" s="10"/>
    </row>
    <row r="13" spans="1:26" x14ac:dyDescent="0.25">
      <c r="A13" s="1"/>
      <c r="B13" s="35"/>
      <c r="C13" s="36"/>
      <c r="D13" s="36"/>
    </row>
    <row r="14" spans="1:26" x14ac:dyDescent="0.25">
      <c r="G14" s="215"/>
    </row>
    <row r="17" spans="1:26" ht="15.75" x14ac:dyDescent="0.25">
      <c r="A17" s="315" t="s">
        <v>332</v>
      </c>
      <c r="B17" s="315"/>
      <c r="C17" s="315"/>
      <c r="D17" s="315"/>
      <c r="E17" s="315"/>
      <c r="F17" s="315"/>
      <c r="G17" s="315"/>
      <c r="H17" s="315"/>
      <c r="I17" s="315"/>
      <c r="J17" s="315"/>
      <c r="K17" s="315"/>
      <c r="L17" s="315"/>
      <c r="M17" s="315"/>
      <c r="N17" s="315"/>
      <c r="O17" s="315"/>
      <c r="P17" s="315"/>
      <c r="Q17" s="315"/>
      <c r="R17" s="315"/>
      <c r="S17" s="315"/>
      <c r="T17" s="315"/>
      <c r="U17" s="315"/>
      <c r="V17" s="315"/>
      <c r="W17" s="315"/>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86</v>
      </c>
      <c r="B19" s="166">
        <v>676</v>
      </c>
      <c r="C19" s="166">
        <v>772</v>
      </c>
      <c r="D19" s="166">
        <v>862</v>
      </c>
      <c r="E19" s="166">
        <v>889</v>
      </c>
      <c r="F19" s="166">
        <v>938</v>
      </c>
      <c r="G19" s="166">
        <v>941</v>
      </c>
      <c r="H19" s="166">
        <v>915</v>
      </c>
      <c r="I19" s="166">
        <v>903</v>
      </c>
      <c r="J19" s="166">
        <v>913</v>
      </c>
      <c r="K19" s="166">
        <v>939</v>
      </c>
      <c r="L19" s="166">
        <v>1009</v>
      </c>
      <c r="M19" s="166">
        <v>997</v>
      </c>
      <c r="N19" s="166">
        <v>874</v>
      </c>
      <c r="O19" s="166">
        <v>827</v>
      </c>
      <c r="P19" s="166">
        <v>755</v>
      </c>
      <c r="Q19" s="166">
        <v>642</v>
      </c>
      <c r="R19" s="166">
        <v>563</v>
      </c>
      <c r="S19" s="166">
        <v>502</v>
      </c>
      <c r="T19" s="166">
        <v>372</v>
      </c>
      <c r="U19" s="166">
        <v>190</v>
      </c>
      <c r="V19" s="166">
        <v>66</v>
      </c>
      <c r="W19" s="166">
        <v>87</v>
      </c>
    </row>
    <row r="20" spans="1:26" ht="15.75" thickTop="1" x14ac:dyDescent="0.25">
      <c r="A20" s="143" t="s">
        <v>212</v>
      </c>
      <c r="B20" s="146">
        <v>99</v>
      </c>
      <c r="C20" s="146">
        <v>102</v>
      </c>
      <c r="D20" s="146">
        <v>100</v>
      </c>
      <c r="E20" s="146">
        <v>97</v>
      </c>
      <c r="F20" s="146">
        <v>95</v>
      </c>
      <c r="G20" s="146">
        <v>80</v>
      </c>
      <c r="H20" s="146">
        <v>81</v>
      </c>
      <c r="I20" s="146">
        <v>75</v>
      </c>
      <c r="J20" s="146">
        <v>75</v>
      </c>
      <c r="K20" s="146">
        <v>61</v>
      </c>
      <c r="L20" s="146">
        <v>58</v>
      </c>
      <c r="M20" s="146">
        <v>54</v>
      </c>
      <c r="N20" s="146">
        <v>51</v>
      </c>
      <c r="O20" s="146">
        <v>51</v>
      </c>
      <c r="P20" s="146">
        <v>43</v>
      </c>
      <c r="Q20" s="146">
        <v>19</v>
      </c>
      <c r="R20" s="146">
        <v>10</v>
      </c>
      <c r="S20" s="146">
        <v>10</v>
      </c>
      <c r="T20" s="146">
        <v>10</v>
      </c>
      <c r="U20" s="146">
        <v>10</v>
      </c>
      <c r="V20" s="146">
        <v>10</v>
      </c>
      <c r="W20" s="146">
        <v>10</v>
      </c>
    </row>
    <row r="21" spans="1:26" x14ac:dyDescent="0.25">
      <c r="A21" s="143" t="s">
        <v>289</v>
      </c>
      <c r="B21" s="144">
        <v>63</v>
      </c>
      <c r="C21" s="144">
        <v>69</v>
      </c>
      <c r="D21" s="144">
        <v>66</v>
      </c>
      <c r="E21" s="144">
        <v>68</v>
      </c>
      <c r="F21" s="144">
        <v>71</v>
      </c>
      <c r="G21" s="144">
        <v>70</v>
      </c>
      <c r="H21" s="144">
        <v>69</v>
      </c>
      <c r="I21" s="144">
        <v>77</v>
      </c>
      <c r="J21" s="144">
        <v>71</v>
      </c>
      <c r="K21" s="144">
        <v>69</v>
      </c>
      <c r="L21" s="144">
        <v>71</v>
      </c>
      <c r="M21" s="144">
        <v>73</v>
      </c>
      <c r="N21" s="144">
        <v>82</v>
      </c>
      <c r="O21" s="144">
        <v>87</v>
      </c>
      <c r="P21" s="144">
        <v>91</v>
      </c>
      <c r="Q21" s="144">
        <v>101</v>
      </c>
      <c r="R21" s="144">
        <v>112</v>
      </c>
      <c r="S21" s="144">
        <v>103</v>
      </c>
      <c r="T21" s="144">
        <v>99</v>
      </c>
      <c r="U21" s="144">
        <v>82</v>
      </c>
      <c r="V21" s="144">
        <v>71</v>
      </c>
      <c r="W21" s="144">
        <v>89</v>
      </c>
    </row>
    <row r="22" spans="1:26" x14ac:dyDescent="0.25">
      <c r="A22" s="143" t="s">
        <v>291</v>
      </c>
      <c r="B22" s="144">
        <v>46</v>
      </c>
      <c r="C22" s="144">
        <v>50</v>
      </c>
      <c r="D22" s="144">
        <v>50</v>
      </c>
      <c r="E22" s="144">
        <v>52</v>
      </c>
      <c r="F22" s="144">
        <v>41</v>
      </c>
      <c r="G22" s="144">
        <v>53</v>
      </c>
      <c r="H22" s="144">
        <v>55</v>
      </c>
      <c r="I22" s="144">
        <v>66</v>
      </c>
      <c r="J22" s="144">
        <v>67</v>
      </c>
      <c r="K22" s="144">
        <v>92</v>
      </c>
      <c r="L22" s="144">
        <v>114</v>
      </c>
      <c r="M22" s="144">
        <v>110</v>
      </c>
      <c r="N22" s="144">
        <v>101</v>
      </c>
      <c r="O22" s="144">
        <v>106</v>
      </c>
      <c r="P22" s="144">
        <v>114</v>
      </c>
      <c r="Q22" s="144">
        <v>129</v>
      </c>
      <c r="R22" s="144">
        <v>105</v>
      </c>
      <c r="S22" s="144">
        <v>88</v>
      </c>
      <c r="T22" s="144">
        <v>79</v>
      </c>
      <c r="U22" s="144">
        <v>82</v>
      </c>
      <c r="V22" s="144">
        <v>64</v>
      </c>
      <c r="W22" s="144">
        <v>57</v>
      </c>
    </row>
    <row r="23" spans="1:26" x14ac:dyDescent="0.25">
      <c r="A23" s="178" t="s">
        <v>292</v>
      </c>
      <c r="B23" s="146">
        <v>1100</v>
      </c>
      <c r="C23" s="146">
        <v>1127</v>
      </c>
      <c r="D23" s="146">
        <v>1165</v>
      </c>
      <c r="E23" s="146">
        <v>1119</v>
      </c>
      <c r="F23" s="146">
        <v>1131</v>
      </c>
      <c r="G23" s="146">
        <v>1115</v>
      </c>
      <c r="H23" s="146">
        <v>1126</v>
      </c>
      <c r="I23" s="146">
        <v>1112</v>
      </c>
      <c r="J23" s="146">
        <v>1027</v>
      </c>
      <c r="K23" s="146">
        <v>1049</v>
      </c>
      <c r="L23" s="146">
        <v>1098</v>
      </c>
      <c r="M23" s="146">
        <v>1196</v>
      </c>
      <c r="N23" s="146">
        <v>1291</v>
      </c>
      <c r="O23" s="146">
        <v>1321</v>
      </c>
      <c r="P23" s="146">
        <v>1396</v>
      </c>
      <c r="Q23" s="146">
        <v>1433</v>
      </c>
      <c r="R23" s="146">
        <v>1294</v>
      </c>
      <c r="S23" s="146">
        <v>1161</v>
      </c>
      <c r="T23" s="146">
        <v>971</v>
      </c>
      <c r="U23" s="146">
        <v>796</v>
      </c>
      <c r="V23" s="146">
        <v>773</v>
      </c>
      <c r="W23" s="146">
        <v>745</v>
      </c>
    </row>
    <row r="24" spans="1:26" x14ac:dyDescent="0.25">
      <c r="A24" s="143" t="s">
        <v>293</v>
      </c>
      <c r="B24" s="146">
        <v>838</v>
      </c>
      <c r="C24" s="146">
        <v>843</v>
      </c>
      <c r="D24" s="146">
        <v>928</v>
      </c>
      <c r="E24" s="146">
        <v>882</v>
      </c>
      <c r="F24" s="146">
        <v>876</v>
      </c>
      <c r="G24" s="146">
        <v>967</v>
      </c>
      <c r="H24" s="146">
        <v>971</v>
      </c>
      <c r="I24" s="146">
        <v>941</v>
      </c>
      <c r="J24" s="146">
        <v>861</v>
      </c>
      <c r="K24" s="146">
        <v>873</v>
      </c>
      <c r="L24" s="146">
        <v>906</v>
      </c>
      <c r="M24" s="146">
        <v>956</v>
      </c>
      <c r="N24" s="146">
        <v>1004</v>
      </c>
      <c r="O24" s="146">
        <v>995</v>
      </c>
      <c r="P24" s="146">
        <v>1021</v>
      </c>
      <c r="Q24" s="146">
        <v>1043</v>
      </c>
      <c r="R24" s="146">
        <v>1078</v>
      </c>
      <c r="S24" s="146">
        <v>1084</v>
      </c>
      <c r="T24" s="146">
        <v>1105</v>
      </c>
      <c r="U24" s="146">
        <v>1038</v>
      </c>
      <c r="V24" s="146">
        <v>1047</v>
      </c>
      <c r="W24" s="146">
        <v>1027</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5" t="s">
        <v>333</v>
      </c>
      <c r="B27" s="315"/>
      <c r="C27" s="315"/>
      <c r="D27" s="315"/>
      <c r="E27" s="315"/>
      <c r="F27" s="315"/>
      <c r="G27" s="315"/>
      <c r="H27" s="315"/>
      <c r="I27" s="315"/>
      <c r="J27" s="315"/>
      <c r="K27" s="315"/>
      <c r="L27" s="315"/>
      <c r="M27" s="315"/>
      <c r="N27" s="315"/>
      <c r="O27" s="315"/>
      <c r="P27" s="315"/>
      <c r="Q27" s="315"/>
      <c r="R27" s="315"/>
      <c r="S27" s="315"/>
      <c r="T27" s="315"/>
      <c r="U27" s="315"/>
      <c r="V27" s="315"/>
      <c r="W27" s="315"/>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86</v>
      </c>
      <c r="B29" s="167">
        <f t="shared" ref="B29:B34" si="5">(B19-B19)/B19</f>
        <v>0</v>
      </c>
      <c r="C29" s="167">
        <f t="shared" ref="C29:C34" si="6">(C19-B19)/B19</f>
        <v>0.14201183431952663</v>
      </c>
      <c r="D29" s="167">
        <f t="shared" ref="D29:D34" si="7">(D19-B19)/B19</f>
        <v>0.27514792899408286</v>
      </c>
      <c r="E29" s="167">
        <f t="shared" ref="E29:E34" si="8">(E19-B19)/B19</f>
        <v>0.3150887573964497</v>
      </c>
      <c r="F29" s="167">
        <f t="shared" ref="F29:F34" si="9">(F19-B19)/B19</f>
        <v>0.3875739644970414</v>
      </c>
      <c r="G29" s="167">
        <f t="shared" ref="G29:G34" si="10">(G19-B19)/B19</f>
        <v>0.39201183431952663</v>
      </c>
      <c r="H29" s="167">
        <f t="shared" ref="H29:H34" si="11">(H19-B19)/B19</f>
        <v>0.35355029585798814</v>
      </c>
      <c r="I29" s="167">
        <f t="shared" ref="I29:I34" si="12">(I19-B19)/B19</f>
        <v>0.33579881656804733</v>
      </c>
      <c r="J29" s="167">
        <f t="shared" ref="J29:J34" si="13">(J19-B19)/B19</f>
        <v>0.35059171597633138</v>
      </c>
      <c r="K29" s="167">
        <f t="shared" ref="K29:K34" si="14">(K19-B19)/B19</f>
        <v>0.38905325443786981</v>
      </c>
      <c r="L29" s="167">
        <f t="shared" ref="L29:L34" si="15">(L19-B19)/B19</f>
        <v>0.49260355029585801</v>
      </c>
      <c r="M29" s="167">
        <f t="shared" ref="M29:M34" si="16">(M19-B19)/B19</f>
        <v>0.47485207100591714</v>
      </c>
      <c r="N29" s="167">
        <f t="shared" ref="N29:N34" si="17">(N19-B19)/B19</f>
        <v>0.29289940828402367</v>
      </c>
      <c r="O29" s="167">
        <f t="shared" ref="O29:O34" si="18">(O19-B19)/B19</f>
        <v>0.22337278106508876</v>
      </c>
      <c r="P29" s="167">
        <f t="shared" ref="P29:P34" si="19">(P19-B19)/B19</f>
        <v>0.11686390532544379</v>
      </c>
      <c r="Q29" s="167">
        <f t="shared" ref="Q29:Q34" si="20">(Q19-B19)/B19</f>
        <v>-5.0295857988165681E-2</v>
      </c>
      <c r="R29" s="167">
        <f t="shared" ref="R29:R34" si="21">(R19-B19)/B19</f>
        <v>-0.16715976331360946</v>
      </c>
      <c r="S29" s="167">
        <f t="shared" ref="S29:S34" si="22">(S19-B19)/B19</f>
        <v>-0.25739644970414199</v>
      </c>
      <c r="T29" s="167">
        <f t="shared" ref="T29:T34" si="23">(T19-B19)/B19</f>
        <v>-0.44970414201183434</v>
      </c>
      <c r="U29" s="167">
        <f t="shared" ref="U29:U34" si="24">(U19-B19)/B19</f>
        <v>-0.71893491124260356</v>
      </c>
      <c r="V29" s="167">
        <f t="shared" ref="V29:V34" si="25">(V19-B19)/B19</f>
        <v>-0.90236686390532539</v>
      </c>
      <c r="W29" s="167">
        <f t="shared" ref="W29:W34" si="26">(W19-B19)/B19</f>
        <v>-0.87130177514792895</v>
      </c>
      <c r="Y29" t="s">
        <v>291</v>
      </c>
      <c r="Z29" s="216">
        <v>-4.4000000000000004</v>
      </c>
    </row>
    <row r="30" spans="1:26" ht="15.75" thickTop="1" x14ac:dyDescent="0.25">
      <c r="A30" s="143" t="s">
        <v>212</v>
      </c>
      <c r="B30" s="147">
        <f t="shared" si="5"/>
        <v>0</v>
      </c>
      <c r="C30" s="147">
        <f t="shared" si="6"/>
        <v>3.0303030303030304E-2</v>
      </c>
      <c r="D30" s="147">
        <f t="shared" si="7"/>
        <v>1.0101010101010102E-2</v>
      </c>
      <c r="E30" s="147">
        <f t="shared" si="8"/>
        <v>-2.0202020202020204E-2</v>
      </c>
      <c r="F30" s="147">
        <f t="shared" si="9"/>
        <v>-4.0404040404040407E-2</v>
      </c>
      <c r="G30" s="147">
        <f t="shared" si="10"/>
        <v>-0.19191919191919191</v>
      </c>
      <c r="H30" s="147">
        <f t="shared" si="11"/>
        <v>-0.18181818181818182</v>
      </c>
      <c r="I30" s="147">
        <f t="shared" si="12"/>
        <v>-0.24242424242424243</v>
      </c>
      <c r="J30" s="147">
        <f t="shared" si="13"/>
        <v>-0.24242424242424243</v>
      </c>
      <c r="K30" s="147">
        <f t="shared" si="14"/>
        <v>-0.38383838383838381</v>
      </c>
      <c r="L30" s="147">
        <f t="shared" si="15"/>
        <v>-0.41414141414141414</v>
      </c>
      <c r="M30" s="147">
        <f t="shared" si="16"/>
        <v>-0.45454545454545453</v>
      </c>
      <c r="N30" s="147">
        <f t="shared" si="17"/>
        <v>-0.48484848484848486</v>
      </c>
      <c r="O30" s="147">
        <f t="shared" si="18"/>
        <v>-0.48484848484848486</v>
      </c>
      <c r="P30" s="147">
        <f t="shared" si="19"/>
        <v>-0.56565656565656564</v>
      </c>
      <c r="Q30" s="147">
        <f t="shared" si="20"/>
        <v>-0.80808080808080807</v>
      </c>
      <c r="R30" s="147">
        <f t="shared" si="21"/>
        <v>-0.89898989898989901</v>
      </c>
      <c r="S30" s="147">
        <f t="shared" si="22"/>
        <v>-0.89898989898989901</v>
      </c>
      <c r="T30" s="147">
        <f t="shared" si="23"/>
        <v>-0.89898989898989901</v>
      </c>
      <c r="U30" s="147">
        <f t="shared" si="24"/>
        <v>-0.89898989898989901</v>
      </c>
      <c r="V30" s="147">
        <f t="shared" si="25"/>
        <v>-0.89898989898989901</v>
      </c>
      <c r="W30" s="147">
        <f t="shared" si="26"/>
        <v>-0.89898989898989901</v>
      </c>
      <c r="Y30" t="s">
        <v>86</v>
      </c>
      <c r="Z30" s="216">
        <v>-2.11</v>
      </c>
    </row>
    <row r="31" spans="1:26" x14ac:dyDescent="0.25">
      <c r="A31" s="143" t="s">
        <v>289</v>
      </c>
      <c r="B31" s="147">
        <f t="shared" si="5"/>
        <v>0</v>
      </c>
      <c r="C31" s="147">
        <f t="shared" si="6"/>
        <v>9.5238095238095233E-2</v>
      </c>
      <c r="D31" s="147">
        <f t="shared" si="7"/>
        <v>4.7619047619047616E-2</v>
      </c>
      <c r="E31" s="147">
        <f t="shared" si="8"/>
        <v>7.9365079365079361E-2</v>
      </c>
      <c r="F31" s="147">
        <f t="shared" si="9"/>
        <v>0.12698412698412698</v>
      </c>
      <c r="G31" s="147">
        <f t="shared" si="10"/>
        <v>0.1111111111111111</v>
      </c>
      <c r="H31" s="147">
        <f t="shared" si="11"/>
        <v>9.5238095238095233E-2</v>
      </c>
      <c r="I31" s="147">
        <f t="shared" si="12"/>
        <v>0.22222222222222221</v>
      </c>
      <c r="J31" s="147">
        <f t="shared" si="13"/>
        <v>0.12698412698412698</v>
      </c>
      <c r="K31" s="147">
        <f t="shared" si="14"/>
        <v>9.5238095238095233E-2</v>
      </c>
      <c r="L31" s="147">
        <f t="shared" si="15"/>
        <v>0.12698412698412698</v>
      </c>
      <c r="M31" s="147">
        <f t="shared" si="16"/>
        <v>0.15873015873015872</v>
      </c>
      <c r="N31" s="147">
        <f t="shared" si="17"/>
        <v>0.30158730158730157</v>
      </c>
      <c r="O31" s="147">
        <f t="shared" si="18"/>
        <v>0.38095238095238093</v>
      </c>
      <c r="P31" s="147">
        <f t="shared" si="19"/>
        <v>0.44444444444444442</v>
      </c>
      <c r="Q31" s="147">
        <f t="shared" si="20"/>
        <v>0.60317460317460314</v>
      </c>
      <c r="R31" s="147">
        <f t="shared" si="21"/>
        <v>0.77777777777777779</v>
      </c>
      <c r="S31" s="147">
        <f t="shared" si="22"/>
        <v>0.63492063492063489</v>
      </c>
      <c r="T31" s="147">
        <f t="shared" si="23"/>
        <v>0.5714285714285714</v>
      </c>
      <c r="U31" s="147">
        <f t="shared" si="24"/>
        <v>0.30158730158730157</v>
      </c>
      <c r="V31" s="147">
        <f t="shared" si="25"/>
        <v>0.12698412698412698</v>
      </c>
      <c r="W31" s="147">
        <f t="shared" si="26"/>
        <v>0.41269841269841268</v>
      </c>
      <c r="Y31" t="s">
        <v>212</v>
      </c>
      <c r="Z31" s="216">
        <v>2.68</v>
      </c>
    </row>
    <row r="32" spans="1:26" x14ac:dyDescent="0.25">
      <c r="A32" s="143" t="s">
        <v>291</v>
      </c>
      <c r="B32" s="147">
        <f t="shared" si="5"/>
        <v>0</v>
      </c>
      <c r="C32" s="147">
        <f t="shared" si="6"/>
        <v>8.6956521739130432E-2</v>
      </c>
      <c r="D32" s="147">
        <f t="shared" si="7"/>
        <v>8.6956521739130432E-2</v>
      </c>
      <c r="E32" s="147">
        <f t="shared" si="8"/>
        <v>0.13043478260869565</v>
      </c>
      <c r="F32" s="147">
        <f t="shared" si="9"/>
        <v>-0.10869565217391304</v>
      </c>
      <c r="G32" s="147">
        <f t="shared" si="10"/>
        <v>0.15217391304347827</v>
      </c>
      <c r="H32" s="147">
        <f t="shared" si="11"/>
        <v>0.19565217391304349</v>
      </c>
      <c r="I32" s="147">
        <f t="shared" si="12"/>
        <v>0.43478260869565216</v>
      </c>
      <c r="J32" s="147">
        <f t="shared" si="13"/>
        <v>0.45652173913043476</v>
      </c>
      <c r="K32" s="147">
        <f t="shared" si="14"/>
        <v>1</v>
      </c>
      <c r="L32" s="147">
        <f t="shared" si="15"/>
        <v>1.4782608695652173</v>
      </c>
      <c r="M32" s="147">
        <f t="shared" si="16"/>
        <v>1.3913043478260869</v>
      </c>
      <c r="N32" s="147">
        <f t="shared" si="17"/>
        <v>1.1956521739130435</v>
      </c>
      <c r="O32" s="147">
        <f t="shared" si="18"/>
        <v>1.3043478260869565</v>
      </c>
      <c r="P32" s="147">
        <f t="shared" si="19"/>
        <v>1.4782608695652173</v>
      </c>
      <c r="Q32" s="147">
        <f t="shared" si="20"/>
        <v>1.8043478260869565</v>
      </c>
      <c r="R32" s="147">
        <f t="shared" si="21"/>
        <v>1.2826086956521738</v>
      </c>
      <c r="S32" s="147">
        <f t="shared" si="22"/>
        <v>0.91304347826086951</v>
      </c>
      <c r="T32" s="147">
        <f t="shared" si="23"/>
        <v>0.71739130434782605</v>
      </c>
      <c r="U32" s="147">
        <f t="shared" si="24"/>
        <v>0.78260869565217395</v>
      </c>
      <c r="V32" s="147">
        <f t="shared" si="25"/>
        <v>0.39130434782608697</v>
      </c>
      <c r="W32" s="147">
        <f t="shared" si="26"/>
        <v>0.2391304347826087</v>
      </c>
      <c r="Y32" t="s">
        <v>289</v>
      </c>
      <c r="Z32" s="216">
        <v>3.8</v>
      </c>
    </row>
    <row r="33" spans="1:26" x14ac:dyDescent="0.25">
      <c r="A33" s="178" t="s">
        <v>292</v>
      </c>
      <c r="B33" s="147">
        <f t="shared" si="5"/>
        <v>0</v>
      </c>
      <c r="C33" s="147">
        <f t="shared" si="6"/>
        <v>2.4545454545454544E-2</v>
      </c>
      <c r="D33" s="147">
        <f t="shared" si="7"/>
        <v>5.909090909090909E-2</v>
      </c>
      <c r="E33" s="147">
        <f t="shared" si="8"/>
        <v>1.7272727272727273E-2</v>
      </c>
      <c r="F33" s="147">
        <f t="shared" si="9"/>
        <v>2.8181818181818183E-2</v>
      </c>
      <c r="G33" s="147">
        <f t="shared" si="10"/>
        <v>1.3636363636363636E-2</v>
      </c>
      <c r="H33" s="147">
        <f t="shared" si="11"/>
        <v>2.3636363636363636E-2</v>
      </c>
      <c r="I33" s="147">
        <f t="shared" si="12"/>
        <v>1.090909090909091E-2</v>
      </c>
      <c r="J33" s="147">
        <f t="shared" si="13"/>
        <v>-6.6363636363636361E-2</v>
      </c>
      <c r="K33" s="147">
        <f t="shared" si="14"/>
        <v>-4.6363636363636364E-2</v>
      </c>
      <c r="L33" s="147">
        <f t="shared" si="15"/>
        <v>-1.8181818181818182E-3</v>
      </c>
      <c r="M33" s="147">
        <f t="shared" si="16"/>
        <v>8.727272727272728E-2</v>
      </c>
      <c r="N33" s="147">
        <f t="shared" si="17"/>
        <v>0.17363636363636364</v>
      </c>
      <c r="O33" s="147">
        <f t="shared" si="18"/>
        <v>0.2009090909090909</v>
      </c>
      <c r="P33" s="147">
        <f t="shared" si="19"/>
        <v>0.2690909090909091</v>
      </c>
      <c r="Q33" s="147">
        <f t="shared" si="20"/>
        <v>0.30272727272727273</v>
      </c>
      <c r="R33" s="147">
        <f t="shared" si="21"/>
        <v>0.17636363636363636</v>
      </c>
      <c r="S33" s="147">
        <f t="shared" si="22"/>
        <v>5.5454545454545458E-2</v>
      </c>
      <c r="T33" s="147">
        <f t="shared" si="23"/>
        <v>-0.11727272727272728</v>
      </c>
      <c r="U33" s="147">
        <f t="shared" si="24"/>
        <v>-0.27636363636363637</v>
      </c>
      <c r="V33" s="147">
        <f t="shared" si="25"/>
        <v>-0.2972727272727273</v>
      </c>
      <c r="W33" s="147">
        <f t="shared" si="26"/>
        <v>-0.32272727272727275</v>
      </c>
      <c r="Y33" t="s">
        <v>293</v>
      </c>
      <c r="Z33" s="216">
        <v>5.0999999999999996</v>
      </c>
    </row>
    <row r="34" spans="1:26" x14ac:dyDescent="0.25">
      <c r="A34" s="143" t="s">
        <v>293</v>
      </c>
      <c r="B34" s="147">
        <f t="shared" si="5"/>
        <v>0</v>
      </c>
      <c r="C34" s="147">
        <f t="shared" si="6"/>
        <v>5.9665871121718375E-3</v>
      </c>
      <c r="D34" s="147">
        <f t="shared" si="7"/>
        <v>0.10739856801909307</v>
      </c>
      <c r="E34" s="147">
        <f t="shared" si="8"/>
        <v>5.2505966587112173E-2</v>
      </c>
      <c r="F34" s="147">
        <f t="shared" si="9"/>
        <v>4.5346062052505964E-2</v>
      </c>
      <c r="G34" s="147">
        <f t="shared" si="10"/>
        <v>0.15393794749403342</v>
      </c>
      <c r="H34" s="147">
        <f t="shared" si="11"/>
        <v>0.15871121718377088</v>
      </c>
      <c r="I34" s="147">
        <f t="shared" si="12"/>
        <v>0.12291169451073986</v>
      </c>
      <c r="J34" s="147">
        <f t="shared" si="13"/>
        <v>2.7446300715990454E-2</v>
      </c>
      <c r="K34" s="147">
        <f t="shared" si="14"/>
        <v>4.1766109785202864E-2</v>
      </c>
      <c r="L34" s="147">
        <f t="shared" si="15"/>
        <v>8.1145584725536998E-2</v>
      </c>
      <c r="M34" s="147">
        <f t="shared" si="16"/>
        <v>0.14081145584725538</v>
      </c>
      <c r="N34" s="147">
        <f t="shared" si="17"/>
        <v>0.19809069212410502</v>
      </c>
      <c r="O34" s="147">
        <f t="shared" si="18"/>
        <v>0.18735083532219571</v>
      </c>
      <c r="P34" s="147">
        <f t="shared" si="19"/>
        <v>0.21837708830548927</v>
      </c>
      <c r="Q34" s="147">
        <f t="shared" si="20"/>
        <v>0.24463007159904535</v>
      </c>
      <c r="R34" s="147">
        <f t="shared" si="21"/>
        <v>0.28639618138424822</v>
      </c>
      <c r="S34" s="147">
        <f t="shared" si="22"/>
        <v>0.2935560859188544</v>
      </c>
      <c r="T34" s="147">
        <f t="shared" si="23"/>
        <v>0.31861575178997614</v>
      </c>
      <c r="U34" s="147">
        <f t="shared" si="24"/>
        <v>0.2386634844868735</v>
      </c>
      <c r="V34" s="147">
        <f t="shared" si="25"/>
        <v>0.2494033412887828</v>
      </c>
      <c r="W34" s="147">
        <f t="shared" si="26"/>
        <v>0.22553699284009546</v>
      </c>
      <c r="Y34" t="s">
        <v>292</v>
      </c>
      <c r="Z34" s="216">
        <v>5.37</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5" t="s">
        <v>334</v>
      </c>
      <c r="B36" s="315"/>
      <c r="C36" s="315"/>
      <c r="D36" s="315"/>
      <c r="E36" s="315"/>
      <c r="F36" s="315"/>
      <c r="G36" s="315"/>
      <c r="H36" s="315"/>
      <c r="I36" s="315"/>
      <c r="J36" s="315"/>
      <c r="K36" s="315"/>
      <c r="L36" s="315"/>
      <c r="M36" s="315"/>
      <c r="N36" s="315"/>
      <c r="O36" s="315"/>
      <c r="P36" s="315"/>
      <c r="Q36" s="315"/>
      <c r="R36" s="315"/>
      <c r="S36" s="315"/>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86</v>
      </c>
      <c r="B38" s="168">
        <v>16.54</v>
      </c>
      <c r="C38" s="168">
        <v>26.33</v>
      </c>
      <c r="D38" s="168">
        <v>26.53</v>
      </c>
      <c r="E38" s="168">
        <v>28.15</v>
      </c>
      <c r="F38" s="168">
        <v>19.739999999999998</v>
      </c>
      <c r="G38" s="168">
        <v>17.920000000000002</v>
      </c>
      <c r="H38" s="168">
        <v>17.670000000000002</v>
      </c>
      <c r="I38" s="168">
        <v>10.95</v>
      </c>
      <c r="J38" s="168">
        <v>11.19</v>
      </c>
      <c r="K38" s="168">
        <v>11.29</v>
      </c>
      <c r="L38" s="168">
        <v>11.25</v>
      </c>
      <c r="M38" s="168">
        <v>12.27</v>
      </c>
      <c r="N38" s="168">
        <v>13.12</v>
      </c>
      <c r="O38" s="168">
        <v>14.52</v>
      </c>
      <c r="P38" s="168">
        <v>14.13</v>
      </c>
      <c r="Q38" s="168">
        <v>13.91</v>
      </c>
      <c r="R38" s="168">
        <v>13.99</v>
      </c>
      <c r="S38" s="169">
        <v>14.43</v>
      </c>
      <c r="T38" s="214">
        <f>S38-(B38*1.4985)</f>
        <v>-10.355189999999997</v>
      </c>
      <c r="U38" s="220">
        <f>T38/B38</f>
        <v>-0.6260695284159612</v>
      </c>
    </row>
    <row r="39" spans="1:26" ht="15.75" thickTop="1" x14ac:dyDescent="0.25">
      <c r="A39" s="143" t="s">
        <v>212</v>
      </c>
      <c r="B39" s="150">
        <v>21.06</v>
      </c>
      <c r="C39" s="150">
        <v>21.11</v>
      </c>
      <c r="D39" s="150">
        <v>24.39</v>
      </c>
      <c r="E39" s="150">
        <v>24.59</v>
      </c>
      <c r="F39" s="150">
        <v>23.9</v>
      </c>
      <c r="G39" s="150">
        <v>28.55</v>
      </c>
      <c r="H39" s="150">
        <v>27.67</v>
      </c>
      <c r="I39" s="150">
        <v>27.34</v>
      </c>
      <c r="J39" s="150">
        <v>26.42</v>
      </c>
      <c r="K39" s="150">
        <v>27.73</v>
      </c>
      <c r="L39" s="150">
        <v>26.83</v>
      </c>
      <c r="M39" s="150">
        <v>23.74</v>
      </c>
      <c r="N39" s="150">
        <v>23.74</v>
      </c>
      <c r="O39" s="150">
        <v>23.74</v>
      </c>
      <c r="P39" s="150">
        <v>23.74</v>
      </c>
      <c r="Q39" s="150">
        <v>23.74</v>
      </c>
      <c r="R39" s="150">
        <v>23.74</v>
      </c>
      <c r="S39" s="151">
        <v>23.74</v>
      </c>
      <c r="T39" s="214">
        <f t="shared" ref="T39:T43" si="27">S39-(B39*1.4985)</f>
        <v>-7.8184100000000001</v>
      </c>
      <c r="U39" s="220">
        <f>T39/B39</f>
        <v>-0.37124453941120611</v>
      </c>
    </row>
    <row r="40" spans="1:26" x14ac:dyDescent="0.25">
      <c r="A40" s="143" t="s">
        <v>289</v>
      </c>
      <c r="B40" s="150">
        <v>17.05</v>
      </c>
      <c r="C40" s="150">
        <v>13.59</v>
      </c>
      <c r="D40" s="150">
        <v>16.22</v>
      </c>
      <c r="E40" s="150">
        <v>14.83</v>
      </c>
      <c r="F40" s="150">
        <v>16.63</v>
      </c>
      <c r="G40" s="150">
        <v>18.239999999999998</v>
      </c>
      <c r="H40" s="150">
        <v>17.21</v>
      </c>
      <c r="I40" s="150">
        <v>17</v>
      </c>
      <c r="J40" s="150">
        <v>16.329999999999998</v>
      </c>
      <c r="K40" s="150">
        <v>16.55</v>
      </c>
      <c r="L40" s="150">
        <v>18.54</v>
      </c>
      <c r="M40" s="150">
        <v>21.82</v>
      </c>
      <c r="N40" s="150">
        <v>18.149999999999999</v>
      </c>
      <c r="O40" s="150">
        <v>16.72</v>
      </c>
      <c r="P40" s="150">
        <v>13.46</v>
      </c>
      <c r="Q40" s="150">
        <v>14.26</v>
      </c>
      <c r="R40" s="150">
        <v>18.510000000000002</v>
      </c>
      <c r="S40" s="151">
        <v>20.85</v>
      </c>
      <c r="T40" s="214">
        <f t="shared" si="27"/>
        <v>-4.699424999999998</v>
      </c>
      <c r="U40" s="220">
        <f t="shared" ref="U40:U43" si="28">T40/B40</f>
        <v>-0.27562609970674473</v>
      </c>
    </row>
    <row r="41" spans="1:26" x14ac:dyDescent="0.25">
      <c r="A41" s="143" t="s">
        <v>291</v>
      </c>
      <c r="B41" s="150">
        <v>18.72</v>
      </c>
      <c r="C41" s="150">
        <v>26.38</v>
      </c>
      <c r="D41" s="150">
        <v>26.59</v>
      </c>
      <c r="E41" s="150">
        <v>30.62</v>
      </c>
      <c r="F41" s="150">
        <v>21.79</v>
      </c>
      <c r="G41" s="150">
        <v>18.34</v>
      </c>
      <c r="H41" s="150">
        <v>17.309999999999999</v>
      </c>
      <c r="I41" s="150">
        <v>26.05</v>
      </c>
      <c r="J41" s="150">
        <v>26.07</v>
      </c>
      <c r="K41" s="150">
        <v>21.75</v>
      </c>
      <c r="L41" s="150">
        <v>17.12</v>
      </c>
      <c r="M41" s="150">
        <v>20.63</v>
      </c>
      <c r="N41" s="150">
        <v>19.899999999999999</v>
      </c>
      <c r="O41" s="150">
        <v>18.78</v>
      </c>
      <c r="P41" s="150">
        <v>18.239999999999998</v>
      </c>
      <c r="Q41" s="150">
        <v>16.16</v>
      </c>
      <c r="R41" s="150">
        <v>13.57</v>
      </c>
      <c r="S41" s="151">
        <v>14.32</v>
      </c>
      <c r="T41" s="214">
        <f t="shared" si="27"/>
        <v>-13.731919999999995</v>
      </c>
      <c r="U41" s="220">
        <f t="shared" si="28"/>
        <v>-0.73354273504273482</v>
      </c>
    </row>
    <row r="42" spans="1:26" x14ac:dyDescent="0.25">
      <c r="A42" s="178" t="s">
        <v>292</v>
      </c>
      <c r="B42" s="152">
        <v>13.42</v>
      </c>
      <c r="C42" s="152">
        <v>14.42</v>
      </c>
      <c r="D42" s="152">
        <v>14.49</v>
      </c>
      <c r="E42" s="152">
        <v>14.43</v>
      </c>
      <c r="F42" s="152">
        <v>14.44</v>
      </c>
      <c r="G42" s="152">
        <v>14.61</v>
      </c>
      <c r="H42" s="152">
        <v>15.47</v>
      </c>
      <c r="I42" s="152">
        <v>16.18</v>
      </c>
      <c r="J42" s="152">
        <v>15.77</v>
      </c>
      <c r="K42" s="152">
        <v>15.77</v>
      </c>
      <c r="L42" s="152">
        <v>15.71</v>
      </c>
      <c r="M42" s="152">
        <v>15.35</v>
      </c>
      <c r="N42" s="152">
        <v>15.46</v>
      </c>
      <c r="O42" s="152">
        <v>15.63</v>
      </c>
      <c r="P42" s="152">
        <v>17.010000000000002</v>
      </c>
      <c r="Q42" s="152">
        <v>17.649999999999999</v>
      </c>
      <c r="R42" s="152">
        <v>18.03</v>
      </c>
      <c r="S42" s="153">
        <v>18.79</v>
      </c>
      <c r="T42" s="214">
        <f t="shared" si="27"/>
        <v>-1.3198700000000017</v>
      </c>
      <c r="U42" s="220">
        <f t="shared" si="28"/>
        <v>-9.8350968703427841E-2</v>
      </c>
    </row>
    <row r="43" spans="1:26" x14ac:dyDescent="0.25">
      <c r="A43" s="143" t="s">
        <v>293</v>
      </c>
      <c r="B43" s="152">
        <v>13.36</v>
      </c>
      <c r="C43" s="152">
        <v>13.62</v>
      </c>
      <c r="D43" s="152">
        <v>13.55</v>
      </c>
      <c r="E43" s="152">
        <v>14.61</v>
      </c>
      <c r="F43" s="152">
        <v>14.61</v>
      </c>
      <c r="G43" s="152">
        <v>14.5</v>
      </c>
      <c r="H43" s="152">
        <v>15.04</v>
      </c>
      <c r="I43" s="152">
        <v>14.92</v>
      </c>
      <c r="J43" s="152">
        <v>14.64</v>
      </c>
      <c r="K43" s="152">
        <v>13.62</v>
      </c>
      <c r="L43" s="152">
        <v>13.54</v>
      </c>
      <c r="M43" s="152">
        <v>14.45</v>
      </c>
      <c r="N43" s="152">
        <v>14.75</v>
      </c>
      <c r="O43" s="152">
        <v>14.98</v>
      </c>
      <c r="P43" s="152">
        <v>15.37</v>
      </c>
      <c r="Q43" s="152">
        <v>15.93</v>
      </c>
      <c r="R43" s="152">
        <v>17.48</v>
      </c>
      <c r="S43" s="153">
        <v>18.46</v>
      </c>
      <c r="T43" s="214">
        <f t="shared" si="27"/>
        <v>-1.5599599999999967</v>
      </c>
      <c r="U43" s="220">
        <f t="shared" si="28"/>
        <v>-0.11676347305389197</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5" t="s">
        <v>335</v>
      </c>
      <c r="B46" s="315"/>
      <c r="C46" s="315"/>
      <c r="D46" s="315"/>
      <c r="E46" s="315"/>
      <c r="F46" s="315"/>
      <c r="G46" s="315"/>
      <c r="H46" s="315"/>
      <c r="I46" s="315"/>
      <c r="J46" s="315"/>
      <c r="K46" s="315"/>
      <c r="L46" s="315"/>
      <c r="M46" s="315"/>
      <c r="N46" s="315"/>
      <c r="O46" s="315"/>
      <c r="P46" s="315"/>
      <c r="Q46" s="315"/>
      <c r="R46" s="315"/>
      <c r="S46" s="315"/>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86</v>
      </c>
      <c r="B48" s="167">
        <f>(B38-B38)/B38</f>
        <v>0</v>
      </c>
      <c r="C48" s="167">
        <f>(C38-B38)/B38</f>
        <v>0.59189842805320436</v>
      </c>
      <c r="D48" s="167">
        <f>(D38-B38)/B38</f>
        <v>0.60399032648125772</v>
      </c>
      <c r="E48" s="167">
        <f>(E38-B38)/B38</f>
        <v>0.70193470374848854</v>
      </c>
      <c r="F48" s="167">
        <f>(F38-B38)/B38</f>
        <v>0.19347037484885124</v>
      </c>
      <c r="G48" s="167">
        <f>(G38-B38)/B38</f>
        <v>8.3434099153567268E-2</v>
      </c>
      <c r="H48" s="167">
        <f>(H38-B38)/B38</f>
        <v>6.8319226118500762E-2</v>
      </c>
      <c r="I48" s="167">
        <f t="shared" ref="I48:I53" si="29">(I38-B38)/B38</f>
        <v>-0.33796856106408707</v>
      </c>
      <c r="J48" s="167">
        <f t="shared" ref="J48:J53" si="30">(J38-B38)/B38</f>
        <v>-0.32345828295042323</v>
      </c>
      <c r="K48" s="167">
        <f t="shared" ref="K48:K53" si="31">(K38-B38)/B38</f>
        <v>-0.31741233373639666</v>
      </c>
      <c r="L48" s="167">
        <f t="shared" ref="L48:L53" si="32">(L38-B38)/B38</f>
        <v>-0.3198307134220072</v>
      </c>
      <c r="M48" s="167">
        <f t="shared" ref="M48:M53" si="33">(M38-B38)/B38</f>
        <v>-0.2581620314389359</v>
      </c>
      <c r="N48" s="167">
        <f t="shared" ref="N48:N53" si="34">(N38-B38)/B38</f>
        <v>-0.20677146311970981</v>
      </c>
      <c r="O48" s="167">
        <f t="shared" ref="O48:O53" si="35">(O38-B38)/B38</f>
        <v>-0.12212817412333735</v>
      </c>
      <c r="P48" s="167">
        <f t="shared" ref="P48:P53" si="36">(P38-B38)/B38</f>
        <v>-0.14570737605804102</v>
      </c>
      <c r="Q48" s="167">
        <f t="shared" ref="Q48:Q53" si="37">(Q38-B38)/B38</f>
        <v>-0.15900846432889959</v>
      </c>
      <c r="R48" s="167">
        <f t="shared" ref="R48:R53" si="38">(R38-B38)/B38</f>
        <v>-0.15417170495767829</v>
      </c>
      <c r="S48" s="167">
        <f t="shared" ref="S48:S53" si="39">(S38-B38)/B38</f>
        <v>-0.12756952841596128</v>
      </c>
    </row>
    <row r="49" spans="1:19" ht="15.75" thickTop="1" x14ac:dyDescent="0.25">
      <c r="A49" s="143" t="s">
        <v>212</v>
      </c>
      <c r="B49" s="147">
        <f>(B39-B39)/B39</f>
        <v>0</v>
      </c>
      <c r="C49" s="147">
        <f>(C39-B39)/B39</f>
        <v>2.3741690408357412E-3</v>
      </c>
      <c r="D49" s="147">
        <f>(D39-B39)/B39</f>
        <v>0.15811965811965822</v>
      </c>
      <c r="E49" s="147">
        <f>(E39-B39)/B39</f>
        <v>0.16761633428300102</v>
      </c>
      <c r="F49" s="147">
        <f>(F39-B39)/B39</f>
        <v>0.13485280151946819</v>
      </c>
      <c r="G49" s="147">
        <f>(G39-B39)/B39</f>
        <v>0.35565052231718908</v>
      </c>
      <c r="H49" s="147">
        <f>(H39-B39)/B39</f>
        <v>0.31386514719848069</v>
      </c>
      <c r="I49" s="147">
        <f t="shared" si="29"/>
        <v>0.29819563152896494</v>
      </c>
      <c r="J49" s="147">
        <f t="shared" si="30"/>
        <v>0.254510921177588</v>
      </c>
      <c r="K49" s="147">
        <f t="shared" si="31"/>
        <v>0.31671415004748349</v>
      </c>
      <c r="L49" s="147">
        <f t="shared" si="32"/>
        <v>0.27397910731244063</v>
      </c>
      <c r="M49" s="147">
        <f t="shared" si="33"/>
        <v>0.12725546058879392</v>
      </c>
      <c r="N49" s="147">
        <f t="shared" si="34"/>
        <v>0.12725546058879392</v>
      </c>
      <c r="O49" s="147">
        <f t="shared" si="35"/>
        <v>0.12725546058879392</v>
      </c>
      <c r="P49" s="147">
        <f t="shared" si="36"/>
        <v>0.12725546058879392</v>
      </c>
      <c r="Q49" s="147">
        <f t="shared" si="37"/>
        <v>0.12725546058879392</v>
      </c>
      <c r="R49" s="147">
        <f t="shared" si="38"/>
        <v>0.12725546058879392</v>
      </c>
      <c r="S49" s="147">
        <f t="shared" si="39"/>
        <v>0.12725546058879392</v>
      </c>
    </row>
    <row r="50" spans="1:19" x14ac:dyDescent="0.25">
      <c r="A50" s="143" t="s">
        <v>289</v>
      </c>
      <c r="B50" s="147">
        <f>(B40-B40)/B40</f>
        <v>0</v>
      </c>
      <c r="C50" s="147">
        <f>(C40-B40)/B40</f>
        <v>-0.20293255131964813</v>
      </c>
      <c r="D50" s="147">
        <f>(D40-B40)/B40</f>
        <v>-4.8680351906158464E-2</v>
      </c>
      <c r="E50" s="147">
        <f>(E40-B40)/B40</f>
        <v>-0.13020527859237541</v>
      </c>
      <c r="F50" s="147">
        <f>(F40-B40)/B40</f>
        <v>-2.4633431085044087E-2</v>
      </c>
      <c r="G50" s="147">
        <f>(G40-B40)/B40</f>
        <v>6.9794721407624494E-2</v>
      </c>
      <c r="H50" s="147">
        <f>(H40-B40)/B40</f>
        <v>9.384164222873909E-3</v>
      </c>
      <c r="I50" s="147">
        <f t="shared" si="29"/>
        <v>-2.9325513196481355E-3</v>
      </c>
      <c r="J50" s="147">
        <f t="shared" si="30"/>
        <v>-4.222873900293269E-2</v>
      </c>
      <c r="K50" s="147">
        <f t="shared" si="31"/>
        <v>-2.9325513196480937E-2</v>
      </c>
      <c r="L50" s="147">
        <f t="shared" si="32"/>
        <v>8.7390029325513097E-2</v>
      </c>
      <c r="M50" s="147">
        <f t="shared" si="33"/>
        <v>0.27976539589442811</v>
      </c>
      <c r="N50" s="147">
        <f t="shared" si="34"/>
        <v>6.4516129032257938E-2</v>
      </c>
      <c r="O50" s="147">
        <f t="shared" si="35"/>
        <v>-1.9354838709677528E-2</v>
      </c>
      <c r="P50" s="147">
        <f t="shared" si="36"/>
        <v>-0.21055718475073312</v>
      </c>
      <c r="Q50" s="147">
        <f t="shared" si="37"/>
        <v>-0.16363636363636369</v>
      </c>
      <c r="R50" s="147">
        <f t="shared" si="38"/>
        <v>8.5630498533724383E-2</v>
      </c>
      <c r="S50" s="147">
        <f t="shared" si="39"/>
        <v>0.22287390029325516</v>
      </c>
    </row>
    <row r="51" spans="1:19" x14ac:dyDescent="0.25">
      <c r="A51" s="143" t="s">
        <v>291</v>
      </c>
      <c r="B51" s="147">
        <f>(B41-B41)/B41</f>
        <v>0</v>
      </c>
      <c r="C51" s="147">
        <f>(C41-B41)/B41</f>
        <v>0.40918803418803423</v>
      </c>
      <c r="D51" s="147">
        <f>(D41-B41)/B41</f>
        <v>0.42040598290598297</v>
      </c>
      <c r="E51" s="147">
        <f>(E41-B41)/B41</f>
        <v>0.63568376068376087</v>
      </c>
      <c r="F51" s="147">
        <f>(F41-B41)/B41</f>
        <v>0.16399572649572652</v>
      </c>
      <c r="G51" s="147">
        <f>(G41-B41)/B41</f>
        <v>-2.0299145299145248E-2</v>
      </c>
      <c r="H51" s="147">
        <f>(H41-B41)/B41</f>
        <v>-7.532051282051283E-2</v>
      </c>
      <c r="I51" s="147">
        <f t="shared" si="29"/>
        <v>0.39155982905982917</v>
      </c>
      <c r="J51" s="147">
        <f t="shared" si="30"/>
        <v>0.39262820512820523</v>
      </c>
      <c r="K51" s="147">
        <f t="shared" si="31"/>
        <v>0.16185897435897442</v>
      </c>
      <c r="L51" s="147">
        <f t="shared" si="32"/>
        <v>-8.5470085470085361E-2</v>
      </c>
      <c r="M51" s="147">
        <f t="shared" si="33"/>
        <v>0.10202991452991454</v>
      </c>
      <c r="N51" s="147">
        <f t="shared" si="34"/>
        <v>6.3034188034188018E-2</v>
      </c>
      <c r="O51" s="147">
        <f t="shared" si="35"/>
        <v>3.2051282051283269E-3</v>
      </c>
      <c r="P51" s="147">
        <f t="shared" si="36"/>
        <v>-2.5641025641025664E-2</v>
      </c>
      <c r="Q51" s="147">
        <f t="shared" si="37"/>
        <v>-0.13675213675213668</v>
      </c>
      <c r="R51" s="147">
        <f t="shared" si="38"/>
        <v>-0.27510683760683757</v>
      </c>
      <c r="S51" s="147">
        <f t="shared" si="39"/>
        <v>-0.23504273504273498</v>
      </c>
    </row>
    <row r="52" spans="1:19" x14ac:dyDescent="0.25">
      <c r="A52" s="178" t="s">
        <v>292</v>
      </c>
      <c r="B52" s="147">
        <f t="shared" ref="B52:B53" si="40">(B42-B42)/B42</f>
        <v>0</v>
      </c>
      <c r="C52" s="147">
        <f t="shared" ref="C52:C53" si="41">(C42-B42)/B42</f>
        <v>7.4515648286140088E-2</v>
      </c>
      <c r="D52" s="147">
        <f t="shared" ref="D52:D53" si="42">(D42-B42)/B42</f>
        <v>7.9731743666169919E-2</v>
      </c>
      <c r="E52" s="147">
        <f t="shared" ref="E52:E53" si="43">(E42-B42)/B42</f>
        <v>7.5260804769001474E-2</v>
      </c>
      <c r="F52" s="147">
        <f t="shared" ref="F52:F53" si="44">(F42-B42)/B42</f>
        <v>7.6005961251862861E-2</v>
      </c>
      <c r="G52" s="147">
        <f t="shared" ref="G52:G53" si="45">(G42-B42)/B42</f>
        <v>8.8673621460506669E-2</v>
      </c>
      <c r="H52" s="147">
        <f t="shared" ref="H52:H53" si="46">(H42-B42)/B42</f>
        <v>0.15275707898658725</v>
      </c>
      <c r="I52" s="147">
        <f t="shared" si="29"/>
        <v>0.20566318926974664</v>
      </c>
      <c r="J52" s="147">
        <f t="shared" si="30"/>
        <v>0.17511177347242918</v>
      </c>
      <c r="K52" s="147">
        <f t="shared" si="31"/>
        <v>0.17511177347242918</v>
      </c>
      <c r="L52" s="147">
        <f t="shared" si="32"/>
        <v>0.17064083457526089</v>
      </c>
      <c r="M52" s="147">
        <f t="shared" si="33"/>
        <v>0.14381520119225036</v>
      </c>
      <c r="N52" s="147">
        <f t="shared" si="34"/>
        <v>0.15201192250372586</v>
      </c>
      <c r="O52" s="147">
        <f t="shared" si="35"/>
        <v>0.16467958271236965</v>
      </c>
      <c r="P52" s="147">
        <f t="shared" si="36"/>
        <v>0.26751117734724306</v>
      </c>
      <c r="Q52" s="147">
        <f t="shared" si="37"/>
        <v>0.31520119225037246</v>
      </c>
      <c r="R52" s="147">
        <f t="shared" si="38"/>
        <v>0.34351713859910593</v>
      </c>
      <c r="S52" s="147">
        <f t="shared" si="39"/>
        <v>0.4001490312965722</v>
      </c>
    </row>
    <row r="53" spans="1:19" x14ac:dyDescent="0.25">
      <c r="A53" s="143" t="s">
        <v>293</v>
      </c>
      <c r="B53" s="147">
        <f t="shared" si="40"/>
        <v>0</v>
      </c>
      <c r="C53" s="147">
        <f t="shared" si="41"/>
        <v>1.9461077844311361E-2</v>
      </c>
      <c r="D53" s="147">
        <f t="shared" si="42"/>
        <v>1.4221556886227641E-2</v>
      </c>
      <c r="E53" s="147">
        <f t="shared" si="43"/>
        <v>9.3562874251497008E-2</v>
      </c>
      <c r="F53" s="147">
        <f t="shared" si="44"/>
        <v>9.3562874251497008E-2</v>
      </c>
      <c r="G53" s="147">
        <f t="shared" si="45"/>
        <v>8.5329341317365318E-2</v>
      </c>
      <c r="H53" s="147">
        <f t="shared" si="46"/>
        <v>0.12574850299401197</v>
      </c>
      <c r="I53" s="147">
        <f t="shared" si="29"/>
        <v>0.11676646706586831</v>
      </c>
      <c r="J53" s="147">
        <f t="shared" si="30"/>
        <v>9.5808383233533023E-2</v>
      </c>
      <c r="K53" s="147">
        <f t="shared" si="31"/>
        <v>1.9461077844311361E-2</v>
      </c>
      <c r="L53" s="147">
        <f t="shared" si="32"/>
        <v>1.3473053892215548E-2</v>
      </c>
      <c r="M53" s="147">
        <f t="shared" si="33"/>
        <v>8.158682634730538E-2</v>
      </c>
      <c r="N53" s="147">
        <f t="shared" si="34"/>
        <v>0.10404191616766471</v>
      </c>
      <c r="O53" s="147">
        <f t="shared" si="35"/>
        <v>0.1212574850299402</v>
      </c>
      <c r="P53" s="147">
        <f t="shared" si="36"/>
        <v>0.15044910179640716</v>
      </c>
      <c r="Q53" s="147">
        <f t="shared" si="37"/>
        <v>0.19236526946107788</v>
      </c>
      <c r="R53" s="147">
        <f t="shared" si="38"/>
        <v>0.30838323353293423</v>
      </c>
      <c r="S53" s="147">
        <f t="shared" si="39"/>
        <v>0.38173652694610793</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88C9-860C-4BEA-8E5F-2DBE6FB34137}">
  <sheetPr>
    <tabColor rgb="FF605677"/>
  </sheetPr>
  <dimension ref="A1:AJ27"/>
  <sheetViews>
    <sheetView zoomScaleNormal="100" workbookViewId="0">
      <selection activeCell="B7" sqref="B7:W7"/>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62" t="s">
        <v>278</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row>
    <row r="3" spans="1:28" ht="15.75" x14ac:dyDescent="0.25">
      <c r="A3" s="315" t="s">
        <v>279</v>
      </c>
      <c r="B3" s="315"/>
      <c r="C3" s="315"/>
      <c r="D3" s="315"/>
      <c r="E3" s="315"/>
      <c r="F3" s="315"/>
      <c r="G3" s="315"/>
      <c r="H3" s="315"/>
      <c r="I3" s="315"/>
      <c r="J3" s="315"/>
      <c r="K3" s="315"/>
      <c r="L3" s="315"/>
      <c r="M3" s="315"/>
      <c r="N3" s="315"/>
      <c r="O3" s="315"/>
      <c r="P3" s="315"/>
      <c r="Q3" s="315"/>
      <c r="R3" s="315"/>
      <c r="S3" s="315"/>
      <c r="T3" s="315"/>
      <c r="U3" s="315"/>
      <c r="V3" s="315"/>
      <c r="W3" s="315"/>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314</v>
      </c>
      <c r="B5" s="144">
        <f>'5C'!B19</f>
        <v>676</v>
      </c>
      <c r="C5" s="144">
        <f>'5C'!C19</f>
        <v>772</v>
      </c>
      <c r="D5" s="144">
        <f>'5C'!D19</f>
        <v>862</v>
      </c>
      <c r="E5" s="144">
        <f>'5C'!E19</f>
        <v>889</v>
      </c>
      <c r="F5" s="144">
        <f>'5C'!F19</f>
        <v>938</v>
      </c>
      <c r="G5" s="144">
        <f>'5C'!G19</f>
        <v>941</v>
      </c>
      <c r="H5" s="144">
        <f>'5C'!H19</f>
        <v>915</v>
      </c>
      <c r="I5" s="144">
        <f>'5C'!I19</f>
        <v>903</v>
      </c>
      <c r="J5" s="144">
        <f>'5C'!J19</f>
        <v>913</v>
      </c>
      <c r="K5" s="144">
        <f>'5C'!K19</f>
        <v>939</v>
      </c>
      <c r="L5" s="144">
        <f>'5C'!L19</f>
        <v>1009</v>
      </c>
      <c r="M5" s="144">
        <f>'5C'!M19</f>
        <v>997</v>
      </c>
      <c r="N5" s="144">
        <f>'5C'!N19</f>
        <v>874</v>
      </c>
      <c r="O5" s="144">
        <f>'5C'!O19</f>
        <v>827</v>
      </c>
      <c r="P5" s="144">
        <f>'5C'!P19</f>
        <v>755</v>
      </c>
      <c r="Q5" s="144">
        <f>'5C'!Q19</f>
        <v>642</v>
      </c>
      <c r="R5" s="144">
        <f>'5C'!R19</f>
        <v>563</v>
      </c>
      <c r="S5" s="144">
        <f>'5C'!S19</f>
        <v>502</v>
      </c>
      <c r="T5" s="144">
        <f>'5C'!T19</f>
        <v>372</v>
      </c>
      <c r="U5" s="144">
        <f>'5C'!U19</f>
        <v>190</v>
      </c>
      <c r="V5" s="144">
        <f>'5C'!V19</f>
        <v>66</v>
      </c>
      <c r="W5" s="144">
        <f>'5C'!W19</f>
        <v>87</v>
      </c>
      <c r="X5" s="145"/>
    </row>
    <row r="6" spans="1:28" x14ac:dyDescent="0.2">
      <c r="A6" s="143" t="s">
        <v>92</v>
      </c>
      <c r="B6" s="144">
        <v>11397</v>
      </c>
      <c r="C6" s="144">
        <v>12608</v>
      </c>
      <c r="D6" s="144">
        <v>14351</v>
      </c>
      <c r="E6" s="144">
        <v>14916</v>
      </c>
      <c r="F6" s="144">
        <v>15586</v>
      </c>
      <c r="G6" s="144">
        <v>16533</v>
      </c>
      <c r="H6" s="144">
        <v>14850</v>
      </c>
      <c r="I6" s="144">
        <v>15608</v>
      </c>
      <c r="J6" s="144">
        <v>16187</v>
      </c>
      <c r="K6" s="144">
        <v>16358</v>
      </c>
      <c r="L6" s="144">
        <v>18002</v>
      </c>
      <c r="M6" s="144">
        <v>19622</v>
      </c>
      <c r="N6" s="144">
        <v>19750</v>
      </c>
      <c r="O6" s="144">
        <v>19021</v>
      </c>
      <c r="P6" s="144">
        <v>19802</v>
      </c>
      <c r="Q6" s="144">
        <v>17400</v>
      </c>
      <c r="R6" s="144">
        <v>16257</v>
      </c>
      <c r="S6" s="144">
        <v>12079</v>
      </c>
      <c r="T6" s="144">
        <v>8631</v>
      </c>
      <c r="U6" s="144">
        <v>4796</v>
      </c>
      <c r="V6" s="144">
        <v>3435</v>
      </c>
      <c r="W6" s="144">
        <v>4344</v>
      </c>
      <c r="X6" s="145"/>
    </row>
    <row r="7" spans="1:28" x14ac:dyDescent="0.2">
      <c r="A7" s="143" t="s">
        <v>183</v>
      </c>
      <c r="B7" s="144">
        <v>241633</v>
      </c>
      <c r="C7" s="144">
        <v>266625</v>
      </c>
      <c r="D7" s="144">
        <v>296677</v>
      </c>
      <c r="E7" s="144">
        <v>313183</v>
      </c>
      <c r="F7" s="144">
        <v>333940</v>
      </c>
      <c r="G7" s="144">
        <v>363872</v>
      </c>
      <c r="H7" s="144">
        <v>352112</v>
      </c>
      <c r="I7" s="144">
        <v>394219</v>
      </c>
      <c r="J7" s="144">
        <v>436449</v>
      </c>
      <c r="K7" s="144">
        <v>479093</v>
      </c>
      <c r="L7" s="144">
        <v>527455</v>
      </c>
      <c r="M7" s="144">
        <v>581178</v>
      </c>
      <c r="N7" s="144">
        <v>593379</v>
      </c>
      <c r="O7" s="144">
        <v>588151</v>
      </c>
      <c r="P7" s="144">
        <v>595373</v>
      </c>
      <c r="Q7" s="144">
        <v>578689</v>
      </c>
      <c r="R7" s="144">
        <v>581696</v>
      </c>
      <c r="S7" s="144">
        <v>558876</v>
      </c>
      <c r="T7" s="144">
        <v>526599</v>
      </c>
      <c r="U7" s="144">
        <v>432561</v>
      </c>
      <c r="V7" s="144">
        <v>363801</v>
      </c>
      <c r="W7" s="144">
        <v>385418</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5" t="s">
        <v>280</v>
      </c>
      <c r="B10" s="315"/>
      <c r="C10" s="315"/>
      <c r="D10" s="315"/>
      <c r="E10" s="315"/>
      <c r="F10" s="315"/>
      <c r="G10" s="315"/>
      <c r="H10" s="315"/>
      <c r="I10" s="315"/>
      <c r="J10" s="315"/>
      <c r="K10" s="315"/>
      <c r="L10" s="315"/>
      <c r="M10" s="315"/>
      <c r="N10" s="315"/>
      <c r="O10" s="315"/>
      <c r="P10" s="315"/>
      <c r="Q10" s="315"/>
      <c r="R10" s="315"/>
      <c r="S10" s="315"/>
      <c r="T10" s="315"/>
      <c r="U10" s="315"/>
      <c r="V10" s="315"/>
      <c r="W10" s="315"/>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314</v>
      </c>
      <c r="B12" s="170">
        <f>(B5-B5)/B5</f>
        <v>0</v>
      </c>
      <c r="C12" s="170">
        <f>(C5-B5)/B5</f>
        <v>0.14201183431952663</v>
      </c>
      <c r="D12" s="170">
        <f>(D5-B5)/B5</f>
        <v>0.27514792899408286</v>
      </c>
      <c r="E12" s="170">
        <f>(E5-B5)/B5</f>
        <v>0.3150887573964497</v>
      </c>
      <c r="F12" s="170">
        <f>(F5-B5)/B5</f>
        <v>0.3875739644970414</v>
      </c>
      <c r="G12" s="170">
        <f>(G5-B5)/B5</f>
        <v>0.39201183431952663</v>
      </c>
      <c r="H12" s="170">
        <f>(H5-B5)/B5</f>
        <v>0.35355029585798814</v>
      </c>
      <c r="I12" s="170">
        <f>(I5-B5)/B5</f>
        <v>0.33579881656804733</v>
      </c>
      <c r="J12" s="170">
        <f>(J5-B5)/B5</f>
        <v>0.35059171597633138</v>
      </c>
      <c r="K12" s="170">
        <f>(K5-B5)/B5</f>
        <v>0.38905325443786981</v>
      </c>
      <c r="L12" s="170">
        <f>(L5-B5)/B5</f>
        <v>0.49260355029585801</v>
      </c>
      <c r="M12" s="170">
        <f>(M5-B5)/B5</f>
        <v>0.47485207100591714</v>
      </c>
      <c r="N12" s="170">
        <f>(N5-B5)/B5</f>
        <v>0.29289940828402367</v>
      </c>
      <c r="O12" s="170">
        <f>(O5-B5)/B5</f>
        <v>0.22337278106508876</v>
      </c>
      <c r="P12" s="170">
        <f>(P5-B5)/B5</f>
        <v>0.11686390532544379</v>
      </c>
      <c r="Q12" s="170">
        <f>(Q5-B5)/B5</f>
        <v>-5.0295857988165681E-2</v>
      </c>
      <c r="R12" s="170">
        <f>(R5-B5)/B5</f>
        <v>-0.16715976331360946</v>
      </c>
      <c r="S12" s="170">
        <f>(S5-B5)/B5</f>
        <v>-0.25739644970414199</v>
      </c>
      <c r="T12" s="170">
        <f>(T5-B5)/B5</f>
        <v>-0.44970414201183434</v>
      </c>
      <c r="U12" s="170">
        <f>(U5-B5)/B5</f>
        <v>-0.71893491124260356</v>
      </c>
      <c r="V12" s="170">
        <f>(V5-B5)/B5</f>
        <v>-0.90236686390532539</v>
      </c>
      <c r="W12" s="170">
        <f>(W5-B5)/B5</f>
        <v>-0.87130177514792895</v>
      </c>
    </row>
    <row r="13" spans="1:28" x14ac:dyDescent="0.2">
      <c r="A13" s="143" t="s">
        <v>92</v>
      </c>
      <c r="B13" s="170">
        <f>(B6-B6)/B6</f>
        <v>0</v>
      </c>
      <c r="C13" s="170">
        <f>(C6-B6)/B6</f>
        <v>0.10625603228919892</v>
      </c>
      <c r="D13" s="170">
        <f>(D6-B6)/B6</f>
        <v>0.25919101517943316</v>
      </c>
      <c r="E13" s="170">
        <f>(E6-B6)/B6</f>
        <v>0.30876546459594628</v>
      </c>
      <c r="F13" s="170">
        <f>(F6-B6)/B6</f>
        <v>0.36755286478897958</v>
      </c>
      <c r="G13" s="170">
        <f>(G6-B6)/B6</f>
        <v>0.45064490655435641</v>
      </c>
      <c r="H13" s="170">
        <f>(H6-B6)/B6</f>
        <v>0.30297446696499081</v>
      </c>
      <c r="I13" s="170">
        <f>(I6-B6)/B6</f>
        <v>0.36948319733263141</v>
      </c>
      <c r="J13" s="170">
        <f>(J6-B6)/B6</f>
        <v>0.42028604018601384</v>
      </c>
      <c r="K13" s="170">
        <f>(K6-B6)/B6</f>
        <v>0.4352899885934895</v>
      </c>
      <c r="L13" s="170">
        <f>(L6-B6)/B6</f>
        <v>0.5795384750372905</v>
      </c>
      <c r="M13" s="170">
        <f>(M6-B6)/B6</f>
        <v>0.72168114416074403</v>
      </c>
      <c r="N13" s="170">
        <f>(N6-B6)/B6</f>
        <v>0.73291216986926389</v>
      </c>
      <c r="O13" s="170">
        <f>(O6-B6)/B6</f>
        <v>0.66894796876370977</v>
      </c>
      <c r="P13" s="170">
        <f>(P6-B6)/B6</f>
        <v>0.73747477406335005</v>
      </c>
      <c r="Q13" s="170">
        <f>(Q6-B6)/B6</f>
        <v>0.52671755725190839</v>
      </c>
      <c r="R13" s="170">
        <f>(R6-B6)/B6</f>
        <v>0.42642800737036063</v>
      </c>
      <c r="S13" s="170">
        <f>(S6-B6)/B6</f>
        <v>5.9840308853206986E-2</v>
      </c>
      <c r="T13" s="170">
        <f>(T6-B6)/B6</f>
        <v>-0.24269544617004474</v>
      </c>
      <c r="U13" s="170">
        <f>(U6-B6)/B6</f>
        <v>-0.5791875054838993</v>
      </c>
      <c r="V13" s="170">
        <f>(V6-B6)/B6</f>
        <v>-0.69860489602526976</v>
      </c>
      <c r="W13" s="170">
        <f>(W6-B6)/B6</f>
        <v>-0.61884706501710973</v>
      </c>
    </row>
    <row r="14" spans="1:28" x14ac:dyDescent="0.2">
      <c r="A14" s="143" t="s">
        <v>183</v>
      </c>
      <c r="B14" s="170">
        <f>(B7-B7)/B7</f>
        <v>0</v>
      </c>
      <c r="C14" s="170">
        <f>(C7-B7)/B7</f>
        <v>0.10342958122441885</v>
      </c>
      <c r="D14" s="170">
        <f>(D7-B7)/B7</f>
        <v>0.22780001076011969</v>
      </c>
      <c r="E14" s="170">
        <f>(E7-B7)/B7</f>
        <v>0.29611021673364152</v>
      </c>
      <c r="F14" s="170">
        <f>(F7-B7)/B7</f>
        <v>0.38201321839318303</v>
      </c>
      <c r="G14" s="170">
        <f>(G7-B7)/B7</f>
        <v>0.50588702702031596</v>
      </c>
      <c r="H14" s="170">
        <f>(H7-B7)/B7</f>
        <v>0.45721817798065661</v>
      </c>
      <c r="I14" s="170">
        <f>(I7-B7)/B7</f>
        <v>0.63147831628957962</v>
      </c>
      <c r="J14" s="170">
        <f>(J7-B7)/B7</f>
        <v>0.80624749102978488</v>
      </c>
      <c r="K14" s="170">
        <f>(K7-B7)/B7</f>
        <v>0.98273000790454945</v>
      </c>
      <c r="L14" s="170">
        <f>(L7-B7)/B7</f>
        <v>1.182876511072577</v>
      </c>
      <c r="M14" s="170">
        <f>(M7-B7)/B7</f>
        <v>1.4052095533308777</v>
      </c>
      <c r="N14" s="170">
        <f>(N7-B7)/B7</f>
        <v>1.4557034842095244</v>
      </c>
      <c r="O14" s="170">
        <f>(O7-B7)/B7</f>
        <v>1.4340673666262473</v>
      </c>
      <c r="P14" s="170">
        <f>(P7-B7)/B7</f>
        <v>1.4639556683068953</v>
      </c>
      <c r="Q14" s="170">
        <f>(Q7-B7)/B7</f>
        <v>1.3949088079856642</v>
      </c>
      <c r="R14" s="170">
        <f>(R7-B7)/B7</f>
        <v>1.4073533002528629</v>
      </c>
      <c r="S14" s="170">
        <f>(S7-B7)/B7</f>
        <v>1.3129125574735239</v>
      </c>
      <c r="T14" s="170">
        <f>(T7-B7)/B7</f>
        <v>1.1793339485914589</v>
      </c>
      <c r="U14" s="170">
        <f>(U7-B7)/B7</f>
        <v>0.79015697359218318</v>
      </c>
      <c r="V14" s="170">
        <f>(V7-B7)/B7</f>
        <v>0.50559319298274652</v>
      </c>
      <c r="W14" s="170">
        <f>(W7-B7)/B7</f>
        <v>0.5950553111536917</v>
      </c>
    </row>
    <row r="16" spans="1:28" ht="15.75" x14ac:dyDescent="0.25">
      <c r="A16" s="315" t="s">
        <v>281</v>
      </c>
      <c r="B16" s="315"/>
      <c r="C16" s="315"/>
      <c r="D16" s="315"/>
      <c r="E16" s="315"/>
      <c r="F16" s="315"/>
      <c r="G16" s="315"/>
      <c r="H16" s="315"/>
      <c r="I16" s="315"/>
      <c r="J16" s="315"/>
      <c r="K16" s="315"/>
      <c r="L16" s="315"/>
      <c r="M16" s="315"/>
      <c r="N16" s="315"/>
      <c r="O16" s="315"/>
      <c r="P16" s="315"/>
      <c r="Q16" s="315"/>
      <c r="R16" s="315"/>
      <c r="S16" s="315"/>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314</v>
      </c>
      <c r="B18" s="150">
        <f>'5C'!B38</f>
        <v>16.54</v>
      </c>
      <c r="C18" s="150">
        <f>'5C'!C38</f>
        <v>26.33</v>
      </c>
      <c r="D18" s="150">
        <f>'5C'!D38</f>
        <v>26.53</v>
      </c>
      <c r="E18" s="150">
        <f>'5C'!E38</f>
        <v>28.15</v>
      </c>
      <c r="F18" s="150">
        <f>'5C'!F38</f>
        <v>19.739999999999998</v>
      </c>
      <c r="G18" s="150">
        <f>'5C'!G38</f>
        <v>17.920000000000002</v>
      </c>
      <c r="H18" s="150">
        <f>'5C'!H38</f>
        <v>17.670000000000002</v>
      </c>
      <c r="I18" s="150">
        <f>'5C'!I38</f>
        <v>10.95</v>
      </c>
      <c r="J18" s="150">
        <f>'5C'!J38</f>
        <v>11.19</v>
      </c>
      <c r="K18" s="150">
        <f>'5C'!K38</f>
        <v>11.29</v>
      </c>
      <c r="L18" s="150">
        <f>'5C'!L38</f>
        <v>11.25</v>
      </c>
      <c r="M18" s="150">
        <f>'5C'!M38</f>
        <v>12.27</v>
      </c>
      <c r="N18" s="150">
        <f>'5C'!N38</f>
        <v>13.12</v>
      </c>
      <c r="O18" s="150">
        <f>'5C'!O38</f>
        <v>14.52</v>
      </c>
      <c r="P18" s="150">
        <f>'5C'!P38</f>
        <v>14.13</v>
      </c>
      <c r="Q18" s="150">
        <f>'5C'!Q38</f>
        <v>13.91</v>
      </c>
      <c r="R18" s="150">
        <f>'5C'!R38</f>
        <v>13.99</v>
      </c>
      <c r="S18" s="150">
        <f>'5C'!S38</f>
        <v>14.43</v>
      </c>
      <c r="T18"/>
      <c r="U18"/>
      <c r="V18"/>
      <c r="W18"/>
    </row>
    <row r="19" spans="1:23" ht="15" x14ac:dyDescent="0.25">
      <c r="A19" s="143" t="s">
        <v>92</v>
      </c>
      <c r="B19" s="150">
        <v>15.33</v>
      </c>
      <c r="C19" s="150">
        <v>21.09</v>
      </c>
      <c r="D19" s="150">
        <v>22.62</v>
      </c>
      <c r="E19" s="150">
        <v>23.41</v>
      </c>
      <c r="F19" s="150">
        <v>17.850000000000001</v>
      </c>
      <c r="G19" s="150">
        <v>17.2</v>
      </c>
      <c r="H19" s="150">
        <v>15.76</v>
      </c>
      <c r="I19" s="150">
        <v>11.16</v>
      </c>
      <c r="J19" s="150">
        <v>11.11</v>
      </c>
      <c r="K19" s="150">
        <v>11.2</v>
      </c>
      <c r="L19" s="150">
        <v>11.27</v>
      </c>
      <c r="M19" s="150">
        <v>12.13</v>
      </c>
      <c r="N19" s="150">
        <v>12.14</v>
      </c>
      <c r="O19" s="150">
        <v>13.42</v>
      </c>
      <c r="P19" s="150">
        <v>12.8</v>
      </c>
      <c r="Q19" s="150">
        <v>12.3</v>
      </c>
      <c r="R19" s="150">
        <v>14.44</v>
      </c>
      <c r="S19" s="219">
        <v>15.05</v>
      </c>
      <c r="T19"/>
      <c r="U19"/>
      <c r="V19"/>
      <c r="W19"/>
    </row>
    <row r="20" spans="1:23" ht="15" x14ac:dyDescent="0.25">
      <c r="A20" s="143" t="s">
        <v>183</v>
      </c>
      <c r="B20" s="150">
        <v>13.39</v>
      </c>
      <c r="C20" s="150">
        <v>13.51</v>
      </c>
      <c r="D20" s="150">
        <v>14.01</v>
      </c>
      <c r="E20" s="150">
        <v>14.58</v>
      </c>
      <c r="F20" s="150">
        <v>14.98</v>
      </c>
      <c r="G20" s="150">
        <v>14.2</v>
      </c>
      <c r="H20" s="150">
        <v>14.02</v>
      </c>
      <c r="I20" s="150">
        <v>12.7</v>
      </c>
      <c r="J20" s="150">
        <v>12.65</v>
      </c>
      <c r="K20" s="150">
        <v>12.91</v>
      </c>
      <c r="L20" s="150">
        <v>13.11</v>
      </c>
      <c r="M20" s="150">
        <v>13.52</v>
      </c>
      <c r="N20" s="150">
        <v>13.73</v>
      </c>
      <c r="O20" s="150">
        <v>13.88</v>
      </c>
      <c r="P20" s="150">
        <v>13.84</v>
      </c>
      <c r="Q20" s="150">
        <v>14.12</v>
      </c>
      <c r="R20" s="150">
        <v>14.47</v>
      </c>
      <c r="S20" s="219">
        <v>16.95</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5" t="s">
        <v>282</v>
      </c>
      <c r="B23" s="315"/>
      <c r="C23" s="315"/>
      <c r="D23" s="315"/>
      <c r="E23" s="315"/>
      <c r="F23" s="315"/>
      <c r="G23" s="315"/>
      <c r="H23" s="315"/>
      <c r="I23" s="315"/>
      <c r="J23" s="315"/>
      <c r="K23" s="315"/>
      <c r="L23" s="315"/>
      <c r="M23" s="315"/>
      <c r="N23" s="315"/>
      <c r="O23" s="315"/>
      <c r="P23" s="315"/>
      <c r="Q23" s="315"/>
      <c r="R23" s="315"/>
      <c r="S23" s="315"/>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315</v>
      </c>
      <c r="B25" s="170">
        <f>(B18-B18)/B18</f>
        <v>0</v>
      </c>
      <c r="C25" s="170">
        <f>(C18-B18)/B18</f>
        <v>0.59189842805320436</v>
      </c>
      <c r="D25" s="170">
        <f>(D18-B18)/B18</f>
        <v>0.60399032648125772</v>
      </c>
      <c r="E25" s="170">
        <f>(E18-B18)/B18</f>
        <v>0.70193470374848854</v>
      </c>
      <c r="F25" s="170">
        <f>(F18-B18)/B18</f>
        <v>0.19347037484885124</v>
      </c>
      <c r="G25" s="170">
        <f>(G18-B18)/B18</f>
        <v>8.3434099153567268E-2</v>
      </c>
      <c r="H25" s="170">
        <f>(H18-B18)/B18</f>
        <v>6.8319226118500762E-2</v>
      </c>
      <c r="I25" s="170">
        <f>(I18-B18)/B18</f>
        <v>-0.33796856106408707</v>
      </c>
      <c r="J25" s="170">
        <f>(J18-B18)/B18</f>
        <v>-0.32345828295042323</v>
      </c>
      <c r="K25" s="170">
        <f>(K18-B18)/B18</f>
        <v>-0.31741233373639666</v>
      </c>
      <c r="L25" s="170">
        <f>(L18-B18)/B18</f>
        <v>-0.3198307134220072</v>
      </c>
      <c r="M25" s="170">
        <f>(M18-B18)/B18</f>
        <v>-0.2581620314389359</v>
      </c>
      <c r="N25" s="170">
        <f>(N18-B18)/B18</f>
        <v>-0.20677146311970981</v>
      </c>
      <c r="O25" s="170">
        <f>(O18-B18)/B18</f>
        <v>-0.12212817412333735</v>
      </c>
      <c r="P25" s="170">
        <f>(P18-B18)/B18</f>
        <v>-0.14570737605804102</v>
      </c>
      <c r="Q25" s="170">
        <f>(Q18-B18)/B18</f>
        <v>-0.15900846432889959</v>
      </c>
      <c r="R25" s="170">
        <f>(R18-B18)/B18</f>
        <v>-0.15417170495767829</v>
      </c>
      <c r="S25" s="170">
        <f>(S18-B18)/B18</f>
        <v>-0.12756952841596128</v>
      </c>
      <c r="T25"/>
      <c r="U25"/>
      <c r="V25"/>
      <c r="W25"/>
    </row>
    <row r="26" spans="1:23" ht="15" x14ac:dyDescent="0.25">
      <c r="A26" s="143" t="s">
        <v>92</v>
      </c>
      <c r="B26" s="170">
        <f>(B19-B19)/B19</f>
        <v>0</v>
      </c>
      <c r="C26" s="170">
        <f>(C19-B19)/B19</f>
        <v>0.37573385518590996</v>
      </c>
      <c r="D26" s="170">
        <f>(D19-B19)/B19</f>
        <v>0.4755381604696674</v>
      </c>
      <c r="E26" s="170">
        <f>(E19-B19)/B19</f>
        <v>0.52707110241356814</v>
      </c>
      <c r="F26" s="170">
        <f>(F19-B19)/B19</f>
        <v>0.16438356164383569</v>
      </c>
      <c r="G26" s="170">
        <f>(G19-B19)/B19</f>
        <v>0.12198303979125892</v>
      </c>
      <c r="H26" s="170">
        <f>(H19-B19)/B19</f>
        <v>2.8049575994781455E-2</v>
      </c>
      <c r="I26" s="170">
        <f>(I19-B19)/B19</f>
        <v>-0.2720156555772994</v>
      </c>
      <c r="J26" s="170">
        <f>(J19-B19)/B19</f>
        <v>-0.27527723418134381</v>
      </c>
      <c r="K26" s="170">
        <f>(K19-B19)/B19</f>
        <v>-0.26940639269406397</v>
      </c>
      <c r="L26" s="170">
        <f>(L19-B19)/B19</f>
        <v>-0.26484018264840187</v>
      </c>
      <c r="M26" s="170">
        <f>(M19-B19)/B19</f>
        <v>-0.20874103065883884</v>
      </c>
      <c r="N26" s="170">
        <f>(N19-B19)/B19</f>
        <v>-0.20808871493802997</v>
      </c>
      <c r="O26" s="170">
        <f>(O19-B19)/B19</f>
        <v>-0.12459230267449446</v>
      </c>
      <c r="P26" s="170">
        <f>(P19-B19)/B19</f>
        <v>-0.16503587736464445</v>
      </c>
      <c r="Q26" s="170">
        <f>(Q19-B19)/B19</f>
        <v>-0.19765166340508802</v>
      </c>
      <c r="R26" s="170">
        <f>(R19-B19)/B19</f>
        <v>-5.8056099151989601E-2</v>
      </c>
      <c r="S26" s="170">
        <f>(S19-B19)/B19</f>
        <v>-1.8264840182648359E-2</v>
      </c>
      <c r="T26"/>
      <c r="U26"/>
      <c r="V26"/>
      <c r="W26"/>
    </row>
    <row r="27" spans="1:23" ht="15" x14ac:dyDescent="0.25">
      <c r="A27" s="143" t="s">
        <v>183</v>
      </c>
      <c r="B27" s="170">
        <f>(B20-B20)/B20</f>
        <v>0</v>
      </c>
      <c r="C27" s="170">
        <f>(C20-B20)/B20</f>
        <v>8.9619118745331745E-3</v>
      </c>
      <c r="D27" s="170">
        <f>(D20-B20)/B20</f>
        <v>4.6303211351754983E-2</v>
      </c>
      <c r="E27" s="170">
        <f>(E20-B20)/B20</f>
        <v>8.8872292755787854E-2</v>
      </c>
      <c r="F27" s="170">
        <f>(F20-B20)/B20</f>
        <v>0.11874533233756533</v>
      </c>
      <c r="G27" s="170">
        <f>(G20-B20)/B20</f>
        <v>6.0492905153099227E-2</v>
      </c>
      <c r="H27" s="170">
        <f>(H20-B20)/B20</f>
        <v>4.7050037341299401E-2</v>
      </c>
      <c r="I27" s="170">
        <f>(I20-B20)/B20</f>
        <v>-5.1530993278566188E-2</v>
      </c>
      <c r="J27" s="170">
        <f>(J20-B20)/B20</f>
        <v>-5.5265123226288286E-2</v>
      </c>
      <c r="K27" s="170">
        <f>(K20-B20)/B20</f>
        <v>-3.5847647498132969E-2</v>
      </c>
      <c r="L27" s="170">
        <f>(L20-B20)/B20</f>
        <v>-2.0911127707244296E-2</v>
      </c>
      <c r="M27" s="170">
        <f>(M20-B20)/B20</f>
        <v>9.7087378640775945E-3</v>
      </c>
      <c r="N27" s="170">
        <f>(N20-B20)/B20</f>
        <v>2.5392083644510816E-2</v>
      </c>
      <c r="O27" s="170">
        <f>(O20-B20)/B20</f>
        <v>3.6594473487677387E-2</v>
      </c>
      <c r="P27" s="170">
        <f>(P20-B20)/B20</f>
        <v>3.3607169529499575E-2</v>
      </c>
      <c r="Q27" s="170">
        <f>(Q20-B20)/B20</f>
        <v>5.4518297236743736E-2</v>
      </c>
      <c r="R27" s="170">
        <f>(R20-B20)/B20</f>
        <v>8.0657206870799109E-2</v>
      </c>
      <c r="S27" s="170">
        <f>(S20-B20)/B20</f>
        <v>0.26587005227781918</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8A6D2-C8FF-4765-B7F0-3D9744F8172F}">
  <sheetPr>
    <tabColor rgb="FF605677"/>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283</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4" spans="1:27" ht="15" x14ac:dyDescent="0.25">
      <c r="A4" s="320" t="s">
        <v>323</v>
      </c>
      <c r="B4" s="320"/>
      <c r="C4" s="320"/>
      <c r="D4" s="320"/>
    </row>
    <row r="5" spans="1:27" ht="15" x14ac:dyDescent="0.25">
      <c r="A5" s="321" t="s">
        <v>144</v>
      </c>
      <c r="B5" s="322"/>
      <c r="C5" s="321" t="s">
        <v>145</v>
      </c>
      <c r="D5" s="321"/>
    </row>
    <row r="6" spans="1:27" x14ac:dyDescent="0.2">
      <c r="A6" s="154" t="s">
        <v>158</v>
      </c>
      <c r="B6" s="155" t="s">
        <v>157</v>
      </c>
      <c r="C6" s="154" t="s">
        <v>158</v>
      </c>
      <c r="D6" s="156" t="s">
        <v>157</v>
      </c>
    </row>
    <row r="7" spans="1:27" x14ac:dyDescent="0.2">
      <c r="A7" s="1" t="s">
        <v>274</v>
      </c>
      <c r="B7" s="157">
        <v>0.16289999999999999</v>
      </c>
      <c r="C7" s="1" t="s">
        <v>274</v>
      </c>
      <c r="D7" s="158">
        <v>0.17380999999999999</v>
      </c>
    </row>
    <row r="8" spans="1:27" x14ac:dyDescent="0.2">
      <c r="A8" s="1" t="s">
        <v>87</v>
      </c>
      <c r="B8" s="157">
        <v>0.12790000000000001</v>
      </c>
      <c r="C8" s="1" t="s">
        <v>150</v>
      </c>
      <c r="D8" s="158">
        <v>0.1477</v>
      </c>
    </row>
    <row r="9" spans="1:27" x14ac:dyDescent="0.2">
      <c r="A9" s="1" t="s">
        <v>149</v>
      </c>
      <c r="B9" s="157">
        <v>8.9300000000000004E-2</v>
      </c>
      <c r="C9" s="1" t="s">
        <v>87</v>
      </c>
      <c r="D9" s="158">
        <v>0.14099</v>
      </c>
    </row>
    <row r="10" spans="1:27" x14ac:dyDescent="0.2">
      <c r="A10" s="1" t="s">
        <v>150</v>
      </c>
      <c r="B10" s="157">
        <v>6.3600000000000004E-2</v>
      </c>
      <c r="C10" s="1" t="s">
        <v>114</v>
      </c>
      <c r="D10" s="158">
        <v>0.1331</v>
      </c>
    </row>
    <row r="11" spans="1:27" x14ac:dyDescent="0.2">
      <c r="A11" s="1" t="s">
        <v>275</v>
      </c>
      <c r="B11" s="157">
        <v>6.3299999999999995E-2</v>
      </c>
      <c r="C11" s="1" t="s">
        <v>149</v>
      </c>
      <c r="D11" s="158">
        <v>0.13009999999999999</v>
      </c>
    </row>
    <row r="12" spans="1:27" x14ac:dyDescent="0.2">
      <c r="A12" s="1" t="s">
        <v>151</v>
      </c>
      <c r="B12" s="157">
        <v>6.0699999999999997E-2</v>
      </c>
      <c r="C12" s="1" t="s">
        <v>276</v>
      </c>
      <c r="D12" s="158">
        <v>6.1080000000000002E-2</v>
      </c>
    </row>
    <row r="13" spans="1:27" x14ac:dyDescent="0.2">
      <c r="A13" s="1" t="s">
        <v>148</v>
      </c>
      <c r="B13" s="157">
        <v>5.8700000000000002E-2</v>
      </c>
      <c r="C13" s="1" t="s">
        <v>148</v>
      </c>
      <c r="D13" s="158">
        <v>5.8099999999999999E-2</v>
      </c>
    </row>
    <row r="14" spans="1:27" x14ac:dyDescent="0.2">
      <c r="A14" s="1" t="s">
        <v>147</v>
      </c>
      <c r="B14" s="157">
        <v>5.6599999999999998E-2</v>
      </c>
      <c r="C14" s="1" t="s">
        <v>151</v>
      </c>
      <c r="D14" s="158">
        <v>5.5725999999999998E-2</v>
      </c>
    </row>
    <row r="15" spans="1:27" x14ac:dyDescent="0.2">
      <c r="A15" s="1" t="s">
        <v>114</v>
      </c>
      <c r="B15" s="157">
        <v>5.1299999999999998E-2</v>
      </c>
      <c r="C15" s="1" t="s">
        <v>275</v>
      </c>
      <c r="D15" s="158">
        <v>5.024E-2</v>
      </c>
    </row>
    <row r="16" spans="1:27" x14ac:dyDescent="0.2">
      <c r="A16" s="1" t="s">
        <v>192</v>
      </c>
      <c r="B16" s="157">
        <v>5.0880000000000002E-2</v>
      </c>
      <c r="C16" s="1" t="s">
        <v>192</v>
      </c>
      <c r="D16" s="158">
        <v>4.8910000000000002E-2</v>
      </c>
    </row>
    <row r="17" spans="2:2" x14ac:dyDescent="0.2">
      <c r="B17" s="1" t="s">
        <v>277</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BEF00-CDFB-4341-855B-DE8CE01C2E53}">
  <sheetPr>
    <tabColor theme="5" tint="0.79998168889431442"/>
  </sheetPr>
  <dimension ref="A1:AF43"/>
  <sheetViews>
    <sheetView zoomScaleNormal="100" workbookViewId="0">
      <selection activeCell="E12" sqref="E12"/>
    </sheetView>
  </sheetViews>
  <sheetFormatPr defaultColWidth="9.140625" defaultRowHeight="14.25" x14ac:dyDescent="0.2"/>
  <cols>
    <col min="1" max="1" width="36.7109375" style="1" customWidth="1"/>
    <col min="2" max="2" width="34.42578125" style="1" customWidth="1"/>
    <col min="3" max="3" width="33.7109375" style="1" customWidth="1"/>
    <col min="4" max="4" width="36.28515625" style="1" customWidth="1"/>
    <col min="5" max="6" width="9.140625" style="1"/>
    <col min="7" max="7" width="46.140625" style="1" customWidth="1"/>
    <col min="8" max="16384" width="9.140625" style="1"/>
  </cols>
  <sheetData>
    <row r="1" spans="1:32" ht="23.25" x14ac:dyDescent="0.35">
      <c r="A1" s="262" t="s">
        <v>96</v>
      </c>
      <c r="B1" s="262"/>
      <c r="C1" s="262"/>
      <c r="D1" s="262"/>
      <c r="E1" s="262"/>
      <c r="F1" s="262"/>
      <c r="G1" s="262"/>
      <c r="H1" s="262"/>
      <c r="I1" s="262"/>
      <c r="J1" s="262"/>
      <c r="K1" s="262"/>
      <c r="N1" s="40"/>
      <c r="O1" s="84"/>
      <c r="W1" s="84"/>
      <c r="AF1" s="84"/>
    </row>
    <row r="2" spans="1:32" s="85" customFormat="1" ht="23.25" x14ac:dyDescent="0.35">
      <c r="A2" s="13"/>
      <c r="B2" s="13"/>
      <c r="C2" s="13"/>
      <c r="D2" s="13"/>
      <c r="E2" s="13"/>
      <c r="F2" s="13"/>
      <c r="G2" s="13"/>
      <c r="H2" s="13"/>
      <c r="I2" s="13"/>
      <c r="J2" s="13"/>
      <c r="K2" s="13"/>
      <c r="N2" s="86"/>
    </row>
    <row r="3" spans="1:32" ht="18" x14ac:dyDescent="0.25">
      <c r="A3" s="14" t="s">
        <v>13</v>
      </c>
    </row>
    <row r="4" spans="1:32" ht="18" x14ac:dyDescent="0.25">
      <c r="A4" s="87"/>
    </row>
    <row r="5" spans="1:32" ht="15" x14ac:dyDescent="0.25">
      <c r="A5" s="88" t="s">
        <v>14</v>
      </c>
    </row>
    <row r="6" spans="1:32" ht="70.5" customHeight="1" x14ac:dyDescent="0.2">
      <c r="A6" s="272" t="s">
        <v>298</v>
      </c>
      <c r="B6" s="272"/>
      <c r="C6" s="272"/>
      <c r="D6" s="272"/>
    </row>
    <row r="8" spans="1:32" ht="15" x14ac:dyDescent="0.25">
      <c r="A8" s="88" t="s">
        <v>15</v>
      </c>
    </row>
    <row r="9" spans="1:32" ht="91.5" customHeight="1" x14ac:dyDescent="0.2">
      <c r="A9" s="272" t="s">
        <v>304</v>
      </c>
      <c r="B9" s="272"/>
      <c r="C9" s="272"/>
      <c r="D9" s="272"/>
    </row>
    <row r="10" spans="1:32" ht="15.75" customHeight="1" x14ac:dyDescent="0.2">
      <c r="A10" s="89"/>
      <c r="B10" s="89"/>
      <c r="C10" s="89"/>
      <c r="D10" s="89"/>
    </row>
    <row r="11" spans="1:32" ht="30.75" customHeight="1" x14ac:dyDescent="0.2">
      <c r="A11" s="272" t="s">
        <v>16</v>
      </c>
      <c r="B11" s="272"/>
      <c r="C11" s="272"/>
      <c r="D11" s="272"/>
    </row>
    <row r="12" spans="1:32" ht="15" thickBot="1" x14ac:dyDescent="0.25">
      <c r="A12" s="89"/>
      <c r="B12" s="89"/>
      <c r="C12" s="89"/>
      <c r="D12" s="89"/>
    </row>
    <row r="13" spans="1:32" ht="15.75" thickBot="1" x14ac:dyDescent="0.25">
      <c r="A13" s="269" t="s">
        <v>17</v>
      </c>
      <c r="B13" s="270"/>
    </row>
    <row r="14" spans="1:32" ht="15.75" thickBot="1" x14ac:dyDescent="0.25">
      <c r="A14" s="90" t="s">
        <v>18</v>
      </c>
      <c r="B14" s="91" t="s">
        <v>19</v>
      </c>
    </row>
    <row r="15" spans="1:32" ht="15" thickBot="1" x14ac:dyDescent="0.25">
      <c r="A15" s="92" t="s">
        <v>20</v>
      </c>
      <c r="B15" s="93" t="s">
        <v>21</v>
      </c>
    </row>
    <row r="16" spans="1:32" ht="29.25" thickBot="1" x14ac:dyDescent="0.25">
      <c r="A16" s="92" t="s">
        <v>22</v>
      </c>
      <c r="B16" s="93" t="s">
        <v>23</v>
      </c>
    </row>
    <row r="17" spans="1:4" ht="29.25" thickBot="1" x14ac:dyDescent="0.25">
      <c r="A17" s="92" t="s">
        <v>24</v>
      </c>
      <c r="B17" s="93" t="s">
        <v>25</v>
      </c>
    </row>
    <row r="18" spans="1:4" ht="15" thickBot="1" x14ac:dyDescent="0.25">
      <c r="A18" s="92" t="s">
        <v>26</v>
      </c>
      <c r="B18" s="93" t="s">
        <v>27</v>
      </c>
    </row>
    <row r="19" spans="1:4" ht="15" thickBot="1" x14ac:dyDescent="0.25">
      <c r="A19" s="92" t="s">
        <v>28</v>
      </c>
      <c r="B19" s="93" t="s">
        <v>29</v>
      </c>
    </row>
    <row r="20" spans="1:4" ht="29.25" thickBot="1" x14ac:dyDescent="0.25">
      <c r="A20" s="92" t="s">
        <v>30</v>
      </c>
      <c r="B20" s="93" t="s">
        <v>31</v>
      </c>
    </row>
    <row r="21" spans="1:4" ht="15" thickBot="1" x14ac:dyDescent="0.25">
      <c r="A21" s="92" t="s">
        <v>32</v>
      </c>
      <c r="B21" s="93" t="s">
        <v>33</v>
      </c>
    </row>
    <row r="22" spans="1:4" ht="15" thickBot="1" x14ac:dyDescent="0.25">
      <c r="A22" s="92" t="s">
        <v>34</v>
      </c>
      <c r="B22" s="93" t="s">
        <v>35</v>
      </c>
    </row>
    <row r="24" spans="1:4" ht="60" customHeight="1" x14ac:dyDescent="0.2">
      <c r="A24" s="271" t="s">
        <v>36</v>
      </c>
      <c r="B24" s="271"/>
      <c r="C24" s="271"/>
      <c r="D24" s="271"/>
    </row>
    <row r="25" spans="1:4" ht="15" x14ac:dyDescent="0.25">
      <c r="A25" s="94" t="s">
        <v>37</v>
      </c>
      <c r="B25" s="95" t="s">
        <v>38</v>
      </c>
      <c r="C25" s="95" t="s">
        <v>39</v>
      </c>
      <c r="D25" s="95" t="s">
        <v>40</v>
      </c>
    </row>
    <row r="26" spans="1:4" x14ac:dyDescent="0.2">
      <c r="A26" s="96" t="s">
        <v>41</v>
      </c>
      <c r="B26" s="97" t="s">
        <v>42</v>
      </c>
      <c r="C26" s="97" t="s">
        <v>43</v>
      </c>
      <c r="D26" s="97" t="s">
        <v>44</v>
      </c>
    </row>
    <row r="27" spans="1:4" x14ac:dyDescent="0.2">
      <c r="A27" s="96" t="s">
        <v>45</v>
      </c>
      <c r="B27" s="97" t="s">
        <v>42</v>
      </c>
      <c r="C27" s="97" t="s">
        <v>42</v>
      </c>
      <c r="D27" s="97" t="s">
        <v>44</v>
      </c>
    </row>
    <row r="28" spans="1:4" ht="47.25" customHeight="1" x14ac:dyDescent="0.2">
      <c r="A28" s="96" t="s">
        <v>46</v>
      </c>
      <c r="B28" s="97" t="s">
        <v>42</v>
      </c>
      <c r="C28" s="97" t="s">
        <v>42</v>
      </c>
      <c r="D28" s="97" t="s">
        <v>44</v>
      </c>
    </row>
    <row r="29" spans="1:4" x14ac:dyDescent="0.2">
      <c r="A29" s="96" t="s">
        <v>47</v>
      </c>
      <c r="B29" s="97" t="s">
        <v>42</v>
      </c>
      <c r="C29" s="97" t="s">
        <v>42</v>
      </c>
      <c r="D29" s="97" t="s">
        <v>44</v>
      </c>
    </row>
    <row r="30" spans="1:4" x14ac:dyDescent="0.2">
      <c r="A30" s="96" t="s">
        <v>48</v>
      </c>
      <c r="B30" s="97" t="s">
        <v>42</v>
      </c>
      <c r="C30" s="97" t="s">
        <v>43</v>
      </c>
      <c r="D30" s="97" t="s">
        <v>49</v>
      </c>
    </row>
    <row r="31" spans="1:4" x14ac:dyDescent="0.2">
      <c r="A31" s="96" t="s">
        <v>50</v>
      </c>
      <c r="B31" s="97" t="s">
        <v>42</v>
      </c>
      <c r="C31" s="97" t="s">
        <v>42</v>
      </c>
      <c r="D31" s="97" t="s">
        <v>43</v>
      </c>
    </row>
    <row r="32" spans="1:4" x14ac:dyDescent="0.2">
      <c r="A32" s="96" t="s">
        <v>51</v>
      </c>
      <c r="B32" s="97" t="s">
        <v>42</v>
      </c>
      <c r="C32" s="97" t="s">
        <v>42</v>
      </c>
      <c r="D32" s="97" t="s">
        <v>42</v>
      </c>
    </row>
    <row r="33" spans="1:4" x14ac:dyDescent="0.2">
      <c r="A33" s="96" t="s">
        <v>52</v>
      </c>
      <c r="B33" s="97" t="s">
        <v>42</v>
      </c>
      <c r="C33" s="97" t="s">
        <v>42</v>
      </c>
      <c r="D33" s="97" t="s">
        <v>53</v>
      </c>
    </row>
    <row r="35" spans="1:4" x14ac:dyDescent="0.2">
      <c r="A35" s="98" t="s">
        <v>55</v>
      </c>
    </row>
    <row r="36" spans="1:4" ht="15.75" thickBot="1" x14ac:dyDescent="0.3">
      <c r="A36" s="44" t="s">
        <v>56</v>
      </c>
    </row>
    <row r="37" spans="1:4" ht="30.75" thickBot="1" x14ac:dyDescent="0.25">
      <c r="A37" s="99" t="s">
        <v>57</v>
      </c>
      <c r="B37" s="100" t="s">
        <v>58</v>
      </c>
      <c r="C37" s="100" t="s">
        <v>39</v>
      </c>
      <c r="D37" s="101" t="s">
        <v>59</v>
      </c>
    </row>
    <row r="38" spans="1:4" ht="57.75" thickBot="1" x14ac:dyDescent="0.25">
      <c r="A38" s="102" t="s">
        <v>60</v>
      </c>
      <c r="B38" s="103" t="s">
        <v>305</v>
      </c>
      <c r="C38" s="103" t="s">
        <v>61</v>
      </c>
      <c r="D38" s="103" t="s">
        <v>208</v>
      </c>
    </row>
    <row r="39" spans="1:4" ht="43.5" thickBot="1" x14ac:dyDescent="0.25">
      <c r="A39" s="104" t="s">
        <v>62</v>
      </c>
      <c r="B39" s="103" t="s">
        <v>63</v>
      </c>
      <c r="C39" s="103" t="s">
        <v>208</v>
      </c>
      <c r="D39" s="103" t="s">
        <v>208</v>
      </c>
    </row>
    <row r="40" spans="1:4" ht="57.75" thickBot="1" x14ac:dyDescent="0.25">
      <c r="A40" s="104" t="s">
        <v>64</v>
      </c>
      <c r="B40" s="103" t="s">
        <v>209</v>
      </c>
      <c r="C40" s="103" t="s">
        <v>65</v>
      </c>
      <c r="D40" s="103" t="s">
        <v>21</v>
      </c>
    </row>
    <row r="41" spans="1:4" ht="15.75" thickBot="1" x14ac:dyDescent="0.25">
      <c r="A41" s="102" t="s">
        <v>66</v>
      </c>
      <c r="B41" s="103" t="s">
        <v>67</v>
      </c>
      <c r="C41" s="103" t="s">
        <v>68</v>
      </c>
      <c r="D41" s="103" t="s">
        <v>69</v>
      </c>
    </row>
    <row r="42" spans="1:4" ht="43.5" thickBot="1" x14ac:dyDescent="0.25">
      <c r="A42" s="102" t="s">
        <v>70</v>
      </c>
      <c r="B42" s="103" t="s">
        <v>71</v>
      </c>
      <c r="C42" s="103" t="s">
        <v>72</v>
      </c>
      <c r="D42" s="103" t="s">
        <v>72</v>
      </c>
    </row>
    <row r="43" spans="1:4" ht="57.75" thickBot="1" x14ac:dyDescent="0.25">
      <c r="A43" s="102" t="s">
        <v>73</v>
      </c>
      <c r="B43" s="103" t="s">
        <v>302</v>
      </c>
      <c r="C43" s="103" t="s">
        <v>74</v>
      </c>
      <c r="D43" s="103" t="s">
        <v>75</v>
      </c>
    </row>
  </sheetData>
  <mergeCells count="6">
    <mergeCell ref="A13:B13"/>
    <mergeCell ref="A24:D24"/>
    <mergeCell ref="A1:K1"/>
    <mergeCell ref="A6:D6"/>
    <mergeCell ref="A9:D9"/>
    <mergeCell ref="A11:D11"/>
  </mergeCells>
  <hyperlinks>
    <hyperlink ref="C8" r:id="rId1" display="https://livingwage.mit.edu/metros/19820" xr:uid="{6B0EC810-891C-4DF4-9CAD-94E43B41636A}"/>
  </hyperlinks>
  <pageMargins left="0.7" right="0.7" top="0.75" bottom="0.75" header="0.3" footer="0.3"/>
  <pageSetup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7591B-2EAA-45F4-85A2-AF23E454EB35}">
  <sheetPr>
    <tabColor rgb="FF605677"/>
  </sheetPr>
  <dimension ref="A1:AI79"/>
  <sheetViews>
    <sheetView zoomScaleNormal="100" workbookViewId="0">
      <selection activeCell="Q12" sqref="Q12"/>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284</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3" spans="1:27" ht="15" x14ac:dyDescent="0.25">
      <c r="A3" s="193" t="s">
        <v>336</v>
      </c>
      <c r="B3" s="193"/>
      <c r="C3" s="193"/>
      <c r="D3" s="193"/>
      <c r="F3" s="320" t="s">
        <v>337</v>
      </c>
      <c r="G3" s="320"/>
      <c r="H3" s="320"/>
    </row>
    <row r="4" spans="1:27" ht="28.5" x14ac:dyDescent="0.2">
      <c r="A4" s="191" t="s">
        <v>165</v>
      </c>
      <c r="B4" s="191" t="s">
        <v>218</v>
      </c>
      <c r="C4" s="192" t="s">
        <v>164</v>
      </c>
      <c r="D4" s="1"/>
      <c r="F4" s="191" t="s">
        <v>219</v>
      </c>
      <c r="G4" s="192" t="s">
        <v>220</v>
      </c>
      <c r="H4" s="37" t="s">
        <v>221</v>
      </c>
      <c r="O4" s="1"/>
    </row>
    <row r="5" spans="1:27" ht="15" x14ac:dyDescent="0.25">
      <c r="A5" s="160">
        <v>43313</v>
      </c>
      <c r="B5">
        <v>1</v>
      </c>
      <c r="C5" s="218" t="s">
        <v>244</v>
      </c>
      <c r="D5" s="161"/>
      <c r="F5" s="1" t="s">
        <v>377</v>
      </c>
      <c r="G5" s="159">
        <v>4</v>
      </c>
      <c r="H5" s="203" t="s">
        <v>374</v>
      </c>
      <c r="O5" s="1"/>
    </row>
    <row r="6" spans="1:27" ht="15" x14ac:dyDescent="0.25">
      <c r="A6" s="160">
        <v>43344</v>
      </c>
      <c r="B6">
        <v>0</v>
      </c>
      <c r="C6" s="218" t="s">
        <v>244</v>
      </c>
      <c r="D6" s="161"/>
      <c r="F6" s="1" t="s">
        <v>358</v>
      </c>
      <c r="G6" s="159">
        <v>3</v>
      </c>
      <c r="H6" s="203" t="s">
        <v>299</v>
      </c>
      <c r="O6" s="1"/>
    </row>
    <row r="7" spans="1:27" ht="15" x14ac:dyDescent="0.25">
      <c r="A7" s="160">
        <v>43374</v>
      </c>
      <c r="B7">
        <v>1</v>
      </c>
      <c r="C7" s="218" t="s">
        <v>244</v>
      </c>
      <c r="D7" s="161"/>
      <c r="F7" s="1" t="s">
        <v>347</v>
      </c>
      <c r="G7" s="159">
        <v>3</v>
      </c>
      <c r="H7" s="203" t="s">
        <v>382</v>
      </c>
      <c r="O7" s="1"/>
    </row>
    <row r="8" spans="1:27" ht="15" x14ac:dyDescent="0.25">
      <c r="A8" s="160">
        <v>43405</v>
      </c>
      <c r="B8">
        <v>0</v>
      </c>
      <c r="C8" s="218" t="s">
        <v>244</v>
      </c>
      <c r="D8" s="161"/>
      <c r="F8" s="1" t="s">
        <v>378</v>
      </c>
      <c r="G8" s="159">
        <v>1</v>
      </c>
      <c r="H8" s="203" t="s">
        <v>368</v>
      </c>
      <c r="O8" s="1"/>
    </row>
    <row r="9" spans="1:27" ht="15" x14ac:dyDescent="0.25">
      <c r="A9" s="160">
        <v>43435</v>
      </c>
      <c r="B9">
        <v>12</v>
      </c>
      <c r="C9" s="218" t="s">
        <v>244</v>
      </c>
      <c r="D9" s="161"/>
      <c r="F9" s="1" t="s">
        <v>379</v>
      </c>
      <c r="G9" s="159">
        <v>1</v>
      </c>
      <c r="H9" s="203" t="s">
        <v>375</v>
      </c>
      <c r="O9" s="1"/>
    </row>
    <row r="10" spans="1:27" ht="15" x14ac:dyDescent="0.25">
      <c r="A10" s="160">
        <v>43466</v>
      </c>
      <c r="B10">
        <v>0</v>
      </c>
      <c r="C10" s="218" t="s">
        <v>244</v>
      </c>
      <c r="D10" s="161"/>
      <c r="F10" s="1" t="s">
        <v>380</v>
      </c>
      <c r="G10" s="159">
        <v>1</v>
      </c>
      <c r="H10" s="203" t="s">
        <v>301</v>
      </c>
      <c r="O10" s="1"/>
    </row>
    <row r="11" spans="1:27" ht="15" x14ac:dyDescent="0.25">
      <c r="A11" s="160">
        <v>43497</v>
      </c>
      <c r="B11">
        <v>2</v>
      </c>
      <c r="C11" s="218" t="s">
        <v>244</v>
      </c>
      <c r="D11" s="161"/>
      <c r="F11" s="1" t="s">
        <v>360</v>
      </c>
      <c r="G11" s="159">
        <v>1</v>
      </c>
      <c r="H11" s="203" t="s">
        <v>299</v>
      </c>
      <c r="O11" s="1"/>
    </row>
    <row r="12" spans="1:27" ht="15" x14ac:dyDescent="0.25">
      <c r="A12" s="160">
        <v>43525</v>
      </c>
      <c r="B12">
        <v>1</v>
      </c>
      <c r="C12" s="218" t="s">
        <v>244</v>
      </c>
      <c r="D12" s="161"/>
      <c r="F12" s="1" t="s">
        <v>341</v>
      </c>
      <c r="G12" s="159">
        <v>1</v>
      </c>
      <c r="H12" s="203" t="s">
        <v>299</v>
      </c>
      <c r="O12" s="1"/>
    </row>
    <row r="13" spans="1:27" ht="15" x14ac:dyDescent="0.25">
      <c r="A13" s="160">
        <v>43556</v>
      </c>
      <c r="B13">
        <v>0</v>
      </c>
      <c r="C13" s="218" t="s">
        <v>244</v>
      </c>
      <c r="D13" s="161"/>
      <c r="F13" s="1" t="s">
        <v>381</v>
      </c>
      <c r="G13" s="159">
        <v>1</v>
      </c>
      <c r="H13" s="203" t="s">
        <v>301</v>
      </c>
      <c r="O13" s="1"/>
    </row>
    <row r="14" spans="1:27" ht="15" x14ac:dyDescent="0.25">
      <c r="A14" s="160">
        <v>43586</v>
      </c>
      <c r="B14">
        <v>1</v>
      </c>
      <c r="C14" s="218" t="s">
        <v>244</v>
      </c>
      <c r="D14" s="161"/>
      <c r="F14" s="1" t="s">
        <v>361</v>
      </c>
      <c r="G14" s="159">
        <v>1</v>
      </c>
      <c r="H14" s="203" t="s">
        <v>299</v>
      </c>
      <c r="O14" s="1"/>
    </row>
    <row r="15" spans="1:27" ht="15" x14ac:dyDescent="0.25">
      <c r="A15" s="160">
        <v>43617</v>
      </c>
      <c r="B15">
        <v>0</v>
      </c>
      <c r="C15" s="218" t="s">
        <v>244</v>
      </c>
      <c r="D15" s="161"/>
      <c r="O15" s="1"/>
    </row>
    <row r="16" spans="1:27" ht="15" x14ac:dyDescent="0.25">
      <c r="A16" s="160">
        <v>43647</v>
      </c>
      <c r="B16">
        <v>1</v>
      </c>
      <c r="C16" s="218" t="s">
        <v>244</v>
      </c>
      <c r="D16" s="161"/>
      <c r="O16" s="1"/>
    </row>
    <row r="17" spans="1:15" ht="15" x14ac:dyDescent="0.25">
      <c r="A17" s="160">
        <v>43678</v>
      </c>
      <c r="B17">
        <v>0</v>
      </c>
      <c r="C17" s="218" t="s">
        <v>244</v>
      </c>
      <c r="D17" s="161"/>
      <c r="O17" s="1"/>
    </row>
    <row r="18" spans="1:15" ht="15" x14ac:dyDescent="0.25">
      <c r="A18" s="160">
        <v>43709</v>
      </c>
      <c r="B18">
        <v>3</v>
      </c>
      <c r="C18" s="218" t="s">
        <v>244</v>
      </c>
      <c r="D18" s="161"/>
      <c r="I18" s="39"/>
      <c r="O18" s="1"/>
    </row>
    <row r="19" spans="1:15" ht="15" x14ac:dyDescent="0.25">
      <c r="A19" s="160">
        <v>43739</v>
      </c>
      <c r="B19">
        <v>0</v>
      </c>
      <c r="C19" s="218" t="s">
        <v>244</v>
      </c>
      <c r="D19" s="161"/>
      <c r="I19" s="39"/>
      <c r="O19" s="1"/>
    </row>
    <row r="20" spans="1:15" ht="15" x14ac:dyDescent="0.25">
      <c r="A20" s="160">
        <v>43770</v>
      </c>
      <c r="B20">
        <v>0</v>
      </c>
      <c r="C20" s="218" t="s">
        <v>244</v>
      </c>
      <c r="D20" s="161"/>
      <c r="I20" s="39"/>
      <c r="O20" s="1"/>
    </row>
    <row r="21" spans="1:15" ht="15" x14ac:dyDescent="0.25">
      <c r="A21" s="160">
        <v>43800</v>
      </c>
      <c r="B21">
        <v>2</v>
      </c>
      <c r="C21" s="218" t="s">
        <v>244</v>
      </c>
      <c r="D21" s="161"/>
      <c r="I21" s="39"/>
      <c r="O21" s="1"/>
    </row>
    <row r="22" spans="1:15" ht="15" x14ac:dyDescent="0.25">
      <c r="A22" s="160">
        <v>43831</v>
      </c>
      <c r="B22">
        <v>0</v>
      </c>
      <c r="C22" s="218" t="s">
        <v>244</v>
      </c>
      <c r="D22" s="161"/>
      <c r="I22" s="39"/>
      <c r="O22" s="1"/>
    </row>
    <row r="23" spans="1:15" ht="15" x14ac:dyDescent="0.25">
      <c r="A23" s="160">
        <v>43862</v>
      </c>
      <c r="B23">
        <v>1</v>
      </c>
      <c r="C23" s="218" t="s">
        <v>244</v>
      </c>
      <c r="D23" s="161"/>
      <c r="O23" s="1"/>
    </row>
    <row r="24" spans="1:15" ht="15" x14ac:dyDescent="0.25">
      <c r="A24" s="160">
        <v>43891</v>
      </c>
      <c r="B24">
        <v>0</v>
      </c>
      <c r="C24" s="218" t="s">
        <v>244</v>
      </c>
      <c r="D24" s="161"/>
      <c r="O24" s="1"/>
    </row>
    <row r="25" spans="1:15" ht="15" x14ac:dyDescent="0.25">
      <c r="A25" s="160">
        <v>43922</v>
      </c>
      <c r="B25">
        <v>0</v>
      </c>
      <c r="C25" s="218" t="s">
        <v>244</v>
      </c>
      <c r="D25" s="161"/>
      <c r="O25" s="1"/>
    </row>
    <row r="26" spans="1:15" ht="15" x14ac:dyDescent="0.25">
      <c r="A26" s="160">
        <v>43952</v>
      </c>
      <c r="B26">
        <v>0</v>
      </c>
      <c r="C26" s="218" t="s">
        <v>244</v>
      </c>
      <c r="D26" s="161"/>
      <c r="O26" s="1"/>
    </row>
    <row r="27" spans="1:15" ht="15" x14ac:dyDescent="0.25">
      <c r="A27" s="160">
        <v>43983</v>
      </c>
      <c r="B27">
        <v>0</v>
      </c>
      <c r="C27" s="218" t="s">
        <v>244</v>
      </c>
      <c r="D27" s="161"/>
      <c r="O27" s="1"/>
    </row>
    <row r="28" spans="1:15" ht="15" x14ac:dyDescent="0.25">
      <c r="A28" s="160">
        <v>44013</v>
      </c>
      <c r="B28">
        <v>2</v>
      </c>
      <c r="C28" s="218" t="s">
        <v>244</v>
      </c>
      <c r="D28" s="161"/>
      <c r="O28" s="1"/>
    </row>
    <row r="29" spans="1:15" ht="15" x14ac:dyDescent="0.25">
      <c r="A29" s="160">
        <v>44044</v>
      </c>
      <c r="B29">
        <v>5</v>
      </c>
      <c r="C29" s="218" t="s">
        <v>244</v>
      </c>
      <c r="D29" s="161"/>
      <c r="O29" s="1"/>
    </row>
    <row r="30" spans="1:15" ht="15" x14ac:dyDescent="0.25">
      <c r="A30" s="160">
        <v>44075</v>
      </c>
      <c r="B30">
        <v>2</v>
      </c>
      <c r="C30" s="218" t="s">
        <v>244</v>
      </c>
      <c r="D30" s="161"/>
      <c r="O30" s="1"/>
    </row>
    <row r="31" spans="1:15" ht="15" x14ac:dyDescent="0.25">
      <c r="A31" s="160">
        <v>44105</v>
      </c>
      <c r="B31">
        <v>1</v>
      </c>
      <c r="C31" s="218" t="s">
        <v>244</v>
      </c>
      <c r="D31" s="161"/>
      <c r="O31" s="1"/>
    </row>
    <row r="32" spans="1:15" ht="15" x14ac:dyDescent="0.25">
      <c r="A32" s="160">
        <v>44136</v>
      </c>
      <c r="B32">
        <v>0</v>
      </c>
      <c r="C32" s="218" t="s">
        <v>244</v>
      </c>
      <c r="D32" s="161"/>
      <c r="O32" s="1"/>
    </row>
    <row r="33" spans="1:15" ht="15" x14ac:dyDescent="0.25">
      <c r="A33" s="160">
        <v>44166</v>
      </c>
      <c r="B33">
        <v>0</v>
      </c>
      <c r="C33" s="218" t="s">
        <v>244</v>
      </c>
      <c r="D33" s="161"/>
      <c r="O33" s="1"/>
    </row>
    <row r="34" spans="1:15" ht="15" x14ac:dyDescent="0.25">
      <c r="A34" s="160">
        <v>44197</v>
      </c>
      <c r="B34">
        <v>1</v>
      </c>
      <c r="C34" s="218" t="s">
        <v>244</v>
      </c>
      <c r="D34" s="161"/>
      <c r="O34" s="1"/>
    </row>
    <row r="35" spans="1:15" ht="15" x14ac:dyDescent="0.25">
      <c r="A35" s="160">
        <v>44228</v>
      </c>
      <c r="B35">
        <v>2</v>
      </c>
      <c r="C35" s="218" t="s">
        <v>244</v>
      </c>
      <c r="D35" s="161"/>
      <c r="O35" s="1"/>
    </row>
    <row r="36" spans="1:15" ht="15" x14ac:dyDescent="0.25">
      <c r="A36" s="160">
        <v>44256</v>
      </c>
      <c r="B36">
        <v>1</v>
      </c>
      <c r="C36" s="218" t="s">
        <v>244</v>
      </c>
      <c r="D36" s="161"/>
      <c r="O36" s="1"/>
    </row>
    <row r="37" spans="1:15" ht="15" x14ac:dyDescent="0.25">
      <c r="A37" s="160">
        <v>44287</v>
      </c>
      <c r="B37">
        <v>1</v>
      </c>
      <c r="C37" s="218" t="s">
        <v>244</v>
      </c>
      <c r="D37" s="161"/>
      <c r="O37" s="1"/>
    </row>
    <row r="38" spans="1:15" ht="15" x14ac:dyDescent="0.25">
      <c r="A38" s="160">
        <v>44317</v>
      </c>
      <c r="B38">
        <v>0</v>
      </c>
      <c r="C38" s="218" t="s">
        <v>244</v>
      </c>
      <c r="D38" s="161"/>
      <c r="O38" s="1"/>
    </row>
    <row r="39" spans="1:15" ht="15" x14ac:dyDescent="0.25">
      <c r="A39" s="160">
        <v>44348</v>
      </c>
      <c r="B39">
        <v>0</v>
      </c>
      <c r="C39" s="218" t="s">
        <v>244</v>
      </c>
      <c r="D39" s="161"/>
      <c r="O39" s="1"/>
    </row>
    <row r="40" spans="1:15" ht="15" x14ac:dyDescent="0.25">
      <c r="A40" s="160">
        <v>44378</v>
      </c>
      <c r="B40">
        <v>2</v>
      </c>
      <c r="C40" s="218" t="s">
        <v>244</v>
      </c>
      <c r="D40" s="161"/>
      <c r="O40" s="1"/>
    </row>
    <row r="41" spans="1:15" ht="15" x14ac:dyDescent="0.25">
      <c r="A41" s="160">
        <v>44409</v>
      </c>
      <c r="B41">
        <v>4</v>
      </c>
      <c r="C41" s="218" t="s">
        <v>244</v>
      </c>
      <c r="D41" s="161"/>
      <c r="O41" s="1"/>
    </row>
    <row r="42" spans="1:15" ht="15" x14ac:dyDescent="0.25">
      <c r="A42" s="160">
        <v>44440</v>
      </c>
      <c r="B42">
        <v>0</v>
      </c>
      <c r="C42" s="218" t="s">
        <v>244</v>
      </c>
      <c r="D42" s="161"/>
      <c r="O42" s="1"/>
    </row>
    <row r="43" spans="1:15" ht="15" x14ac:dyDescent="0.25">
      <c r="A43" s="160">
        <v>44470</v>
      </c>
      <c r="B43">
        <v>3</v>
      </c>
      <c r="C43" s="218" t="s">
        <v>244</v>
      </c>
      <c r="D43" s="161"/>
      <c r="O43" s="1"/>
    </row>
    <row r="44" spans="1:15" ht="15" x14ac:dyDescent="0.25">
      <c r="A44" s="160">
        <v>44501</v>
      </c>
      <c r="B44">
        <v>2</v>
      </c>
      <c r="C44" s="218" t="s">
        <v>244</v>
      </c>
      <c r="D44" s="161"/>
      <c r="O44" s="1"/>
    </row>
    <row r="45" spans="1:15" ht="15" x14ac:dyDescent="0.25">
      <c r="A45" s="160">
        <v>44531</v>
      </c>
      <c r="B45">
        <v>3</v>
      </c>
      <c r="C45" s="218" t="s">
        <v>244</v>
      </c>
      <c r="D45" s="161"/>
      <c r="O45" s="1"/>
    </row>
    <row r="46" spans="1:15" ht="15" x14ac:dyDescent="0.25">
      <c r="A46" s="160">
        <v>44562</v>
      </c>
      <c r="B46">
        <v>4</v>
      </c>
      <c r="C46" s="218" t="s">
        <v>244</v>
      </c>
      <c r="D46" s="161"/>
      <c r="O46" s="1"/>
    </row>
    <row r="47" spans="1:15" ht="15" x14ac:dyDescent="0.25">
      <c r="A47" s="160">
        <v>44593</v>
      </c>
      <c r="B47">
        <v>0</v>
      </c>
      <c r="C47" s="218" t="s">
        <v>244</v>
      </c>
      <c r="D47" s="161"/>
      <c r="O47" s="1"/>
    </row>
    <row r="48" spans="1:15" ht="15" x14ac:dyDescent="0.25">
      <c r="A48" s="160">
        <v>44621</v>
      </c>
      <c r="B48">
        <v>1</v>
      </c>
      <c r="C48" s="218" t="s">
        <v>244</v>
      </c>
      <c r="D48" s="161"/>
      <c r="O48" s="1"/>
    </row>
    <row r="49" spans="1:15" ht="15" x14ac:dyDescent="0.25">
      <c r="A49" s="160">
        <v>44652</v>
      </c>
      <c r="B49">
        <v>0</v>
      </c>
      <c r="C49" s="218" t="s">
        <v>244</v>
      </c>
      <c r="D49" s="161"/>
      <c r="O49" s="1"/>
    </row>
    <row r="50" spans="1:15" ht="15" x14ac:dyDescent="0.25">
      <c r="A50" s="160">
        <v>44682</v>
      </c>
      <c r="B50">
        <v>2</v>
      </c>
      <c r="C50" s="218" t="s">
        <v>244</v>
      </c>
      <c r="D50" s="161"/>
      <c r="O50" s="1"/>
    </row>
    <row r="51" spans="1:15" ht="15" x14ac:dyDescent="0.25">
      <c r="A51" s="160">
        <v>44713</v>
      </c>
      <c r="B51">
        <v>0</v>
      </c>
      <c r="C51" s="218" t="s">
        <v>244</v>
      </c>
      <c r="D51" s="161"/>
      <c r="O51" s="1"/>
    </row>
    <row r="52" spans="1:15" ht="15" x14ac:dyDescent="0.25">
      <c r="A52" s="160">
        <v>44743</v>
      </c>
      <c r="B52">
        <v>2</v>
      </c>
      <c r="C52" s="218" t="s">
        <v>244</v>
      </c>
      <c r="D52" s="161"/>
      <c r="O52" s="1"/>
    </row>
    <row r="53" spans="1:15" ht="15" x14ac:dyDescent="0.25">
      <c r="A53" s="160">
        <v>44774</v>
      </c>
      <c r="B53">
        <v>2</v>
      </c>
      <c r="C53" s="218" t="s">
        <v>244</v>
      </c>
      <c r="D53" s="161"/>
      <c r="O53" s="1"/>
    </row>
    <row r="54" spans="1:15" ht="15" x14ac:dyDescent="0.25">
      <c r="A54" s="160">
        <v>44805</v>
      </c>
      <c r="B54">
        <v>1</v>
      </c>
      <c r="C54" s="218" t="s">
        <v>244</v>
      </c>
      <c r="D54" s="161"/>
      <c r="O54" s="1"/>
    </row>
    <row r="55" spans="1:15" ht="15" x14ac:dyDescent="0.25">
      <c r="A55" s="160">
        <v>44835</v>
      </c>
      <c r="B55">
        <v>3</v>
      </c>
      <c r="C55" s="218" t="s">
        <v>244</v>
      </c>
      <c r="D55" s="161"/>
      <c r="O55" s="1"/>
    </row>
    <row r="56" spans="1:15" ht="15" x14ac:dyDescent="0.25">
      <c r="A56" s="160">
        <v>44866</v>
      </c>
      <c r="B56">
        <v>2</v>
      </c>
      <c r="C56" s="218" t="s">
        <v>244</v>
      </c>
      <c r="D56" s="161"/>
      <c r="O56" s="1"/>
    </row>
    <row r="57" spans="1:15" ht="15" x14ac:dyDescent="0.25">
      <c r="A57" s="160">
        <v>44896</v>
      </c>
      <c r="B57">
        <v>1</v>
      </c>
      <c r="C57" s="218" t="s">
        <v>244</v>
      </c>
      <c r="D57" s="161"/>
      <c r="O57" s="1"/>
    </row>
    <row r="58" spans="1:15" ht="15" x14ac:dyDescent="0.25">
      <c r="A58" s="160">
        <v>44927</v>
      </c>
      <c r="B58">
        <v>0</v>
      </c>
      <c r="C58" s="218" t="s">
        <v>244</v>
      </c>
      <c r="D58" s="161"/>
      <c r="O58" s="1"/>
    </row>
    <row r="59" spans="1:15" ht="15" x14ac:dyDescent="0.25">
      <c r="A59" s="160">
        <v>44958</v>
      </c>
      <c r="B59">
        <v>1</v>
      </c>
      <c r="C59" s="218" t="s">
        <v>244</v>
      </c>
      <c r="D59" s="161"/>
      <c r="O59" s="1"/>
    </row>
    <row r="60" spans="1:15" ht="15" x14ac:dyDescent="0.25">
      <c r="A60" s="160">
        <v>44986</v>
      </c>
      <c r="B60">
        <v>1</v>
      </c>
      <c r="C60" s="218" t="s">
        <v>244</v>
      </c>
      <c r="D60" s="161"/>
      <c r="O60" s="1"/>
    </row>
    <row r="61" spans="1:15" ht="15" x14ac:dyDescent="0.25">
      <c r="A61" s="160">
        <v>45017</v>
      </c>
      <c r="B61">
        <v>0</v>
      </c>
      <c r="C61" s="218" t="s">
        <v>244</v>
      </c>
      <c r="D61" s="161"/>
      <c r="O61" s="1"/>
    </row>
    <row r="62" spans="1:15" ht="15" x14ac:dyDescent="0.25">
      <c r="A62" s="160">
        <v>45047</v>
      </c>
      <c r="B62">
        <v>1</v>
      </c>
      <c r="C62" s="218" t="s">
        <v>244</v>
      </c>
      <c r="D62" s="161"/>
      <c r="O62" s="1"/>
    </row>
    <row r="63" spans="1:15" ht="15" x14ac:dyDescent="0.25">
      <c r="A63" s="160">
        <v>45078</v>
      </c>
      <c r="B63">
        <v>0</v>
      </c>
      <c r="C63" s="218" t="s">
        <v>244</v>
      </c>
      <c r="D63" s="1"/>
      <c r="O63" s="1"/>
    </row>
    <row r="64" spans="1:15" ht="15" x14ac:dyDescent="0.25">
      <c r="A64" s="160">
        <v>45108</v>
      </c>
      <c r="B64">
        <v>2</v>
      </c>
      <c r="C64" s="218" t="s">
        <v>244</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61C78-79DF-4BDB-AA3B-792AF63A1E6F}">
  <sheetPr>
    <tabColor rgb="FF605677"/>
  </sheetPr>
  <dimension ref="A1:AG1"/>
  <sheetViews>
    <sheetView zoomScaleNormal="100" workbookViewId="0">
      <selection activeCell="G13" sqref="G13"/>
    </sheetView>
  </sheetViews>
  <sheetFormatPr defaultColWidth="9.140625" defaultRowHeight="14.25" x14ac:dyDescent="0.2"/>
  <cols>
    <col min="1" max="1" width="15.7109375" style="1" bestFit="1" customWidth="1"/>
    <col min="2" max="2" width="20.7109375" style="1" bestFit="1" customWidth="1"/>
    <col min="3" max="3" width="9.42578125" style="1" customWidth="1"/>
    <col min="4" max="4" width="15.140625" style="1" customWidth="1"/>
    <col min="5" max="5" width="13.855468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62" t="s">
        <v>285</v>
      </c>
      <c r="B1" s="262"/>
      <c r="C1" s="262"/>
      <c r="D1" s="262"/>
      <c r="E1" s="262"/>
      <c r="F1" s="262"/>
      <c r="G1" s="262"/>
      <c r="H1" s="262"/>
      <c r="I1" s="262"/>
      <c r="J1" s="262"/>
      <c r="K1" s="262"/>
      <c r="L1" s="262"/>
      <c r="M1" s="262"/>
      <c r="N1" s="262"/>
      <c r="O1" s="262"/>
      <c r="P1" s="262"/>
      <c r="Q1" s="262"/>
      <c r="R1" s="262"/>
      <c r="S1" s="262"/>
      <c r="T1" s="262"/>
      <c r="U1" s="262"/>
      <c r="V1" s="262"/>
      <c r="W1" s="262"/>
      <c r="X1" s="262"/>
      <c r="Y1" s="262"/>
    </row>
  </sheetData>
  <mergeCells count="1">
    <mergeCell ref="A1:Y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64DE7-121B-4458-BDD6-9CDF5940B210}">
  <sheetPr>
    <tabColor rgb="FFA2AE74"/>
  </sheetPr>
  <dimension ref="A1:AB56"/>
  <sheetViews>
    <sheetView zoomScaleNormal="100" workbookViewId="0">
      <selection activeCell="S5" sqref="S5"/>
    </sheetView>
  </sheetViews>
  <sheetFormatPr defaultColWidth="9.140625" defaultRowHeight="14.25" x14ac:dyDescent="0.2"/>
  <cols>
    <col min="1" max="1" width="28.28515625" style="1" customWidth="1"/>
    <col min="2" max="2" width="8.42578125" style="1" customWidth="1"/>
    <col min="3" max="3" width="11.5703125" style="1" customWidth="1"/>
    <col min="4" max="4" width="9.28515625" style="39" bestFit="1" customWidth="1"/>
    <col min="5" max="5" width="11.85546875" style="1" customWidth="1"/>
    <col min="6" max="8" width="8.28515625" style="1" bestFit="1" customWidth="1"/>
    <col min="9" max="9" width="9.42578125" style="1" bestFit="1" customWidth="1"/>
    <col min="10" max="10" width="13.28515625" style="1" customWidth="1"/>
    <col min="11" max="11" width="9.28515625" style="1" customWidth="1"/>
    <col min="12" max="12" width="14" style="1" customWidth="1"/>
    <col min="13" max="13" width="9.28515625" style="1" bestFit="1" customWidth="1"/>
    <col min="14" max="14" width="10.7109375" style="1" customWidth="1"/>
    <col min="15" max="15" width="10"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710937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8" ht="23.25" x14ac:dyDescent="0.35">
      <c r="A1" s="262" t="s">
        <v>98</v>
      </c>
      <c r="B1" s="262"/>
      <c r="C1" s="262"/>
      <c r="D1" s="262"/>
      <c r="E1" s="262"/>
      <c r="F1" s="262"/>
      <c r="G1" s="262"/>
      <c r="H1" s="262"/>
      <c r="I1" s="262"/>
      <c r="J1" s="262"/>
      <c r="K1" s="262"/>
      <c r="L1" s="262"/>
      <c r="M1" s="262"/>
      <c r="N1" s="262"/>
      <c r="O1" s="262"/>
      <c r="P1" s="262"/>
      <c r="Q1" s="262"/>
      <c r="R1" s="262"/>
    </row>
    <row r="2" spans="1:28" ht="15" thickBot="1" x14ac:dyDescent="0.25">
      <c r="B2" s="38"/>
      <c r="C2" s="38"/>
      <c r="P2" s="1"/>
      <c r="Q2" s="40"/>
    </row>
    <row r="3" spans="1:28" ht="12.75" customHeight="1" thickBot="1" x14ac:dyDescent="0.25">
      <c r="A3" s="299" t="s">
        <v>76</v>
      </c>
      <c r="B3" s="260" t="s">
        <v>100</v>
      </c>
      <c r="C3" s="261"/>
      <c r="D3" s="297" t="s">
        <v>77</v>
      </c>
      <c r="E3" s="298"/>
      <c r="F3" s="212" t="s">
        <v>78</v>
      </c>
      <c r="G3" s="211" t="s">
        <v>78</v>
      </c>
      <c r="H3" s="211" t="s">
        <v>78</v>
      </c>
      <c r="I3" s="303" t="s">
        <v>78</v>
      </c>
      <c r="J3" s="303"/>
      <c r="K3" s="303" t="s">
        <v>79</v>
      </c>
      <c r="L3" s="303"/>
      <c r="M3" s="211" t="s">
        <v>80</v>
      </c>
      <c r="N3" s="211" t="s">
        <v>80</v>
      </c>
      <c r="O3" s="213" t="s">
        <v>80</v>
      </c>
      <c r="P3" s="1"/>
      <c r="Q3" s="40"/>
      <c r="W3" s="273" t="s">
        <v>41</v>
      </c>
      <c r="X3" s="273"/>
      <c r="Y3" s="273"/>
      <c r="Z3" s="273"/>
      <c r="AA3" s="273"/>
      <c r="AB3" s="273"/>
    </row>
    <row r="4" spans="1:28" ht="14.45" customHeight="1" thickBot="1" x14ac:dyDescent="0.3">
      <c r="A4" s="300"/>
      <c r="B4" s="251" t="s">
        <v>101</v>
      </c>
      <c r="C4" s="253" t="s">
        <v>195</v>
      </c>
      <c r="D4" s="290" t="s">
        <v>101</v>
      </c>
      <c r="E4" s="292" t="s">
        <v>195</v>
      </c>
      <c r="F4" s="310" t="s">
        <v>196</v>
      </c>
      <c r="G4" s="308" t="s">
        <v>197</v>
      </c>
      <c r="H4" s="308" t="s">
        <v>198</v>
      </c>
      <c r="I4" s="304" t="s">
        <v>199</v>
      </c>
      <c r="J4" s="305"/>
      <c r="K4" s="304" t="s">
        <v>200</v>
      </c>
      <c r="L4" s="305"/>
      <c r="M4" s="312" t="s">
        <v>201</v>
      </c>
      <c r="N4" s="312" t="s">
        <v>202</v>
      </c>
      <c r="O4" s="306" t="s">
        <v>203</v>
      </c>
      <c r="P4" s="1"/>
      <c r="Q4" s="40"/>
      <c r="U4" s="1" t="s">
        <v>167</v>
      </c>
      <c r="V4" s="44" t="s">
        <v>170</v>
      </c>
      <c r="W4" s="44" t="s">
        <v>168</v>
      </c>
      <c r="X4" s="44" t="s">
        <v>171</v>
      </c>
      <c r="Y4" s="44" t="s">
        <v>172</v>
      </c>
      <c r="Z4" s="44" t="s">
        <v>173</v>
      </c>
      <c r="AA4" s="44" t="s">
        <v>174</v>
      </c>
    </row>
    <row r="5" spans="1:28" ht="27" customHeight="1" thickBot="1" x14ac:dyDescent="0.25">
      <c r="A5" s="301"/>
      <c r="B5" s="302"/>
      <c r="C5" s="289"/>
      <c r="D5" s="291"/>
      <c r="E5" s="293"/>
      <c r="F5" s="311"/>
      <c r="G5" s="309"/>
      <c r="H5" s="309"/>
      <c r="I5" s="45" t="s">
        <v>168</v>
      </c>
      <c r="J5" s="45" t="s">
        <v>169</v>
      </c>
      <c r="K5" s="207" t="s">
        <v>171</v>
      </c>
      <c r="L5" s="207" t="s">
        <v>287</v>
      </c>
      <c r="M5" s="313"/>
      <c r="N5" s="313"/>
      <c r="O5" s="307"/>
      <c r="P5" s="1"/>
      <c r="Q5" s="40"/>
      <c r="U5" s="1">
        <v>0</v>
      </c>
      <c r="V5" s="46">
        <f>H6</f>
        <v>20.408414429234092</v>
      </c>
      <c r="W5" s="46">
        <f>I6</f>
        <v>25.542261904761908</v>
      </c>
      <c r="X5" s="46">
        <f>K6</f>
        <v>28.096488095238101</v>
      </c>
      <c r="Y5" s="46">
        <f>M6</f>
        <v>30.906136904761915</v>
      </c>
      <c r="Z5" s="46">
        <f>N6</f>
        <v>33.996750595238112</v>
      </c>
      <c r="AA5" s="46">
        <f>O6</f>
        <v>37.396425654761927</v>
      </c>
    </row>
    <row r="6" spans="1:28" x14ac:dyDescent="0.2">
      <c r="A6" s="47" t="s">
        <v>41</v>
      </c>
      <c r="B6" s="48">
        <f>'1A'!B11</f>
        <v>15.65</v>
      </c>
      <c r="C6" s="49">
        <f>'1A'!C11</f>
        <v>32552</v>
      </c>
      <c r="D6" s="50">
        <f>'1A'!D11</f>
        <v>25.542261904761908</v>
      </c>
      <c r="E6" s="141">
        <f>'1A'!E11</f>
        <v>53127.904761904771</v>
      </c>
      <c r="F6" s="51">
        <f>'1A'!F11</f>
        <v>20.408414429234092</v>
      </c>
      <c r="G6" s="52">
        <f>'1A'!G11</f>
        <v>20.408414429234092</v>
      </c>
      <c r="H6" s="52">
        <f>'1A'!H11</f>
        <v>20.408414429234092</v>
      </c>
      <c r="I6" s="53">
        <f>'1A'!I11</f>
        <v>25.542261904761908</v>
      </c>
      <c r="J6" s="54">
        <f>'1A'!J11</f>
        <v>26.819375000000004</v>
      </c>
      <c r="K6" s="53">
        <f>'1A'!K11</f>
        <v>28.096488095238101</v>
      </c>
      <c r="L6" s="53">
        <f>'1A'!L11</f>
        <v>29.501312500000008</v>
      </c>
      <c r="M6" s="53">
        <f>'1A'!M11</f>
        <v>30.906136904761915</v>
      </c>
      <c r="N6" s="53">
        <f>'1A'!N11</f>
        <v>33.996750595238112</v>
      </c>
      <c r="O6" s="53">
        <f>'1A'!O11</f>
        <v>37.396425654761927</v>
      </c>
      <c r="P6" s="46"/>
      <c r="Q6" s="158"/>
      <c r="U6" s="1">
        <v>1</v>
      </c>
      <c r="V6" s="46">
        <f t="shared" ref="V6:V25" si="0">V5*1.025</f>
        <v>20.918624789964944</v>
      </c>
      <c r="W6" s="46">
        <f t="shared" ref="W6:W25" si="1">W5*1.025</f>
        <v>26.180818452380954</v>
      </c>
      <c r="X6" s="46">
        <f t="shared" ref="X6:X25" si="2">X5*1.025</f>
        <v>28.798900297619049</v>
      </c>
      <c r="Y6" s="46">
        <f t="shared" ref="Y6:Y25" si="3">Y5*1.025</f>
        <v>31.678790327380959</v>
      </c>
      <c r="Z6" s="46">
        <f t="shared" ref="Z6:Z25" si="4">Z5*1.025</f>
        <v>34.846669360119058</v>
      </c>
      <c r="AA6" s="46">
        <f t="shared" ref="AA6:AA25" si="5">AA5*1.025</f>
        <v>38.331336296130971</v>
      </c>
    </row>
    <row r="7" spans="1:28" x14ac:dyDescent="0.2">
      <c r="A7" s="286" t="s">
        <v>102</v>
      </c>
      <c r="B7" s="287"/>
      <c r="C7" s="287"/>
      <c r="D7" s="287"/>
      <c r="E7" s="287"/>
      <c r="F7" s="287"/>
      <c r="G7" s="287"/>
      <c r="H7" s="288"/>
      <c r="I7" s="55">
        <f>I6-H6</f>
        <v>5.1338474755278156</v>
      </c>
      <c r="J7" s="55">
        <f t="shared" ref="J7:O7" si="6">J6-I6</f>
        <v>1.2771130952380965</v>
      </c>
      <c r="K7" s="55">
        <f t="shared" si="6"/>
        <v>1.2771130952380965</v>
      </c>
      <c r="L7" s="55">
        <f>L6-K6</f>
        <v>1.4048244047619072</v>
      </c>
      <c r="M7" s="55">
        <f t="shared" si="6"/>
        <v>1.4048244047619072</v>
      </c>
      <c r="N7" s="55">
        <f t="shared" si="6"/>
        <v>3.0906136904761965</v>
      </c>
      <c r="O7" s="55">
        <f t="shared" si="6"/>
        <v>3.3996750595238154</v>
      </c>
      <c r="P7" s="1"/>
      <c r="U7" s="1">
        <v>2</v>
      </c>
      <c r="V7" s="46">
        <f t="shared" si="0"/>
        <v>21.441590409714067</v>
      </c>
      <c r="W7" s="46">
        <f t="shared" si="1"/>
        <v>26.835338913690475</v>
      </c>
      <c r="X7" s="46">
        <f t="shared" si="2"/>
        <v>29.518872805059523</v>
      </c>
      <c r="Y7" s="46">
        <f t="shared" si="3"/>
        <v>32.47076008556548</v>
      </c>
      <c r="Z7" s="46">
        <f t="shared" si="4"/>
        <v>35.717836094122035</v>
      </c>
      <c r="AA7" s="46">
        <f t="shared" si="5"/>
        <v>39.289619703534242</v>
      </c>
    </row>
    <row r="8" spans="1:28" x14ac:dyDescent="0.2">
      <c r="A8" s="56" t="s">
        <v>48</v>
      </c>
      <c r="B8" s="57">
        <f>'1A'!B19</f>
        <v>15.65</v>
      </c>
      <c r="C8" s="58">
        <f>'1A'!C19</f>
        <v>32552</v>
      </c>
      <c r="D8" s="57">
        <f>'1A'!D19</f>
        <v>23.220238095238095</v>
      </c>
      <c r="E8" s="58">
        <f>'1A'!E19</f>
        <v>48298.095238095237</v>
      </c>
      <c r="F8" s="59">
        <f>'1A'!F19</f>
        <v>18.553104026576449</v>
      </c>
      <c r="G8" s="60">
        <f>'1A'!G19</f>
        <v>18.553104026576449</v>
      </c>
      <c r="H8" s="60">
        <f>'1A'!H19</f>
        <v>18.553104026576449</v>
      </c>
      <c r="I8" s="61">
        <f>'1A'!I19</f>
        <v>23.220238095238095</v>
      </c>
      <c r="J8" s="61">
        <f>'1A'!J19</f>
        <v>24.381250000000001</v>
      </c>
      <c r="K8" s="61">
        <f>'1A'!K19</f>
        <v>25.542261904761908</v>
      </c>
      <c r="L8" s="61">
        <f>'1A'!L19</f>
        <v>26.819375000000004</v>
      </c>
      <c r="M8" s="61">
        <f>'1A'!M19</f>
        <v>28.096488095238101</v>
      </c>
      <c r="N8" s="61">
        <f>'1A'!N19</f>
        <v>30.906136904761915</v>
      </c>
      <c r="O8" s="62">
        <f>'1A'!O19</f>
        <v>33.996750595238112</v>
      </c>
      <c r="P8" s="1"/>
      <c r="U8" s="1">
        <v>3</v>
      </c>
      <c r="V8" s="46">
        <f t="shared" si="0"/>
        <v>21.977630169956917</v>
      </c>
      <c r="W8" s="46">
        <f t="shared" si="1"/>
        <v>27.506222386532734</v>
      </c>
      <c r="X8" s="46">
        <f t="shared" si="2"/>
        <v>30.256844625186009</v>
      </c>
      <c r="Y8" s="46">
        <f t="shared" si="3"/>
        <v>33.282529087704617</v>
      </c>
      <c r="Z8" s="46">
        <f t="shared" si="4"/>
        <v>36.610781996475083</v>
      </c>
      <c r="AA8" s="46">
        <f t="shared" si="5"/>
        <v>40.271860196122596</v>
      </c>
    </row>
    <row r="9" spans="1:28" x14ac:dyDescent="0.2">
      <c r="A9" s="286" t="s">
        <v>102</v>
      </c>
      <c r="B9" s="287"/>
      <c r="C9" s="287"/>
      <c r="D9" s="287"/>
      <c r="E9" s="287"/>
      <c r="F9" s="287"/>
      <c r="G9" s="287"/>
      <c r="H9" s="288"/>
      <c r="I9" s="55">
        <f>I8-H8</f>
        <v>4.667134068661646</v>
      </c>
      <c r="J9" s="55">
        <f t="shared" ref="J9:O9" si="7">J8-I8</f>
        <v>1.1610119047619065</v>
      </c>
      <c r="K9" s="55">
        <f t="shared" si="7"/>
        <v>1.1610119047619065</v>
      </c>
      <c r="L9" s="55">
        <f>L8-K8</f>
        <v>1.2771130952380965</v>
      </c>
      <c r="M9" s="55">
        <f>M8-L8</f>
        <v>1.2771130952380965</v>
      </c>
      <c r="N9" s="55">
        <f t="shared" si="7"/>
        <v>2.8096488095238144</v>
      </c>
      <c r="O9" s="55">
        <f t="shared" si="7"/>
        <v>3.0906136904761965</v>
      </c>
      <c r="P9" s="1"/>
      <c r="U9" s="1">
        <v>4</v>
      </c>
      <c r="V9" s="46">
        <f t="shared" si="0"/>
        <v>22.527070924205837</v>
      </c>
      <c r="W9" s="46">
        <f t="shared" si="1"/>
        <v>28.19387794619605</v>
      </c>
      <c r="X9" s="46">
        <f t="shared" si="2"/>
        <v>31.013265740815655</v>
      </c>
      <c r="Y9" s="46">
        <f t="shared" si="3"/>
        <v>34.11459231489723</v>
      </c>
      <c r="Z9" s="46">
        <f t="shared" si="4"/>
        <v>37.52605154638696</v>
      </c>
      <c r="AA9" s="46">
        <f t="shared" si="5"/>
        <v>41.27865670102566</v>
      </c>
    </row>
    <row r="10" spans="1:28" x14ac:dyDescent="0.2">
      <c r="P10" s="1"/>
      <c r="Q10" s="40"/>
      <c r="U10" s="1">
        <v>5</v>
      </c>
      <c r="V10" s="46">
        <f t="shared" si="0"/>
        <v>23.090247697310982</v>
      </c>
      <c r="W10" s="46">
        <f t="shared" si="1"/>
        <v>28.89872489485095</v>
      </c>
      <c r="X10" s="46">
        <f t="shared" si="2"/>
        <v>31.788597384336043</v>
      </c>
      <c r="Y10" s="46">
        <f t="shared" si="3"/>
        <v>34.967457122769659</v>
      </c>
      <c r="Z10" s="46">
        <f t="shared" si="4"/>
        <v>38.464202835046628</v>
      </c>
      <c r="AA10" s="46">
        <f t="shared" si="5"/>
        <v>42.310623118551298</v>
      </c>
    </row>
    <row r="11" spans="1:28" x14ac:dyDescent="0.2">
      <c r="P11" s="1"/>
      <c r="Q11" s="40"/>
      <c r="U11" s="1">
        <v>6</v>
      </c>
      <c r="V11" s="46">
        <f t="shared" si="0"/>
        <v>23.667503889743756</v>
      </c>
      <c r="W11" s="46">
        <f t="shared" si="1"/>
        <v>29.621193017222222</v>
      </c>
      <c r="X11" s="46">
        <f t="shared" si="2"/>
        <v>32.583312318944444</v>
      </c>
      <c r="Y11" s="46">
        <f t="shared" si="3"/>
        <v>35.841643550838896</v>
      </c>
      <c r="Z11" s="46">
        <f t="shared" si="4"/>
        <v>39.425807905922788</v>
      </c>
      <c r="AA11" s="46">
        <f t="shared" si="5"/>
        <v>43.368388696515076</v>
      </c>
    </row>
    <row r="12" spans="1:28" x14ac:dyDescent="0.2">
      <c r="P12" s="1"/>
      <c r="Q12" s="40"/>
      <c r="U12" s="1">
        <v>7</v>
      </c>
      <c r="V12" s="46">
        <f t="shared" si="0"/>
        <v>24.259191486987348</v>
      </c>
      <c r="W12" s="46">
        <f t="shared" si="1"/>
        <v>30.361722842652775</v>
      </c>
      <c r="X12" s="46">
        <f t="shared" si="2"/>
        <v>33.397895126918051</v>
      </c>
      <c r="Y12" s="46">
        <f t="shared" si="3"/>
        <v>36.737684639609867</v>
      </c>
      <c r="Z12" s="46">
        <f t="shared" si="4"/>
        <v>40.411453103570857</v>
      </c>
      <c r="AA12" s="46">
        <f t="shared" si="5"/>
        <v>44.452598413927952</v>
      </c>
    </row>
    <row r="13" spans="1:28" x14ac:dyDescent="0.2">
      <c r="P13" s="1"/>
      <c r="Q13" s="40"/>
      <c r="U13" s="1">
        <v>8</v>
      </c>
      <c r="V13" s="46">
        <f t="shared" si="0"/>
        <v>24.865671274162029</v>
      </c>
      <c r="W13" s="46">
        <f t="shared" si="1"/>
        <v>31.12076591371909</v>
      </c>
      <c r="X13" s="46">
        <f t="shared" si="2"/>
        <v>34.232842505091</v>
      </c>
      <c r="Y13" s="46">
        <f t="shared" si="3"/>
        <v>37.656126755600113</v>
      </c>
      <c r="Z13" s="46">
        <f t="shared" si="4"/>
        <v>41.421739431160127</v>
      </c>
      <c r="AA13" s="46">
        <f t="shared" si="5"/>
        <v>45.563913374276147</v>
      </c>
    </row>
    <row r="14" spans="1:28" ht="16.5" thickBot="1" x14ac:dyDescent="0.3">
      <c r="A14" s="28" t="s">
        <v>105</v>
      </c>
      <c r="B14" s="28"/>
      <c r="C14" s="28"/>
      <c r="D14" s="28"/>
      <c r="E14" s="28"/>
      <c r="F14" s="28"/>
      <c r="G14" s="28"/>
      <c r="H14" s="28"/>
      <c r="I14" s="28"/>
      <c r="J14" s="28"/>
      <c r="K14" s="28"/>
      <c r="L14" s="28"/>
      <c r="M14" s="28"/>
      <c r="N14" s="28"/>
      <c r="O14" s="28"/>
      <c r="P14" s="28"/>
      <c r="Q14" s="28"/>
      <c r="R14" s="28"/>
      <c r="S14" s="28"/>
      <c r="T14" s="28"/>
      <c r="U14" s="1">
        <v>9</v>
      </c>
      <c r="V14" s="46">
        <f t="shared" si="0"/>
        <v>25.487313056016077</v>
      </c>
      <c r="W14" s="46">
        <f t="shared" si="1"/>
        <v>31.898785061562066</v>
      </c>
      <c r="X14" s="46">
        <f t="shared" si="2"/>
        <v>35.088663567718271</v>
      </c>
      <c r="Y14" s="46">
        <f t="shared" si="3"/>
        <v>38.597529924490111</v>
      </c>
      <c r="Z14" s="46">
        <f t="shared" si="4"/>
        <v>42.457282916939128</v>
      </c>
      <c r="AA14" s="46">
        <f t="shared" si="5"/>
        <v>46.70301120863305</v>
      </c>
    </row>
    <row r="15" spans="1:28" ht="15.75" thickBot="1" x14ac:dyDescent="0.3">
      <c r="A15" s="274" t="s">
        <v>104</v>
      </c>
      <c r="B15" s="277" t="s">
        <v>78</v>
      </c>
      <c r="C15" s="278"/>
      <c r="D15" s="278"/>
      <c r="E15" s="278" t="s">
        <v>78</v>
      </c>
      <c r="F15" s="278"/>
      <c r="G15" s="278"/>
      <c r="H15" s="278" t="s">
        <v>79</v>
      </c>
      <c r="I15" s="278"/>
      <c r="J15" s="278"/>
      <c r="K15" s="278" t="s">
        <v>80</v>
      </c>
      <c r="L15" s="278"/>
      <c r="M15" s="278"/>
      <c r="N15" s="278" t="s">
        <v>80</v>
      </c>
      <c r="O15" s="278"/>
      <c r="P15" s="279"/>
      <c r="Q15" s="278" t="s">
        <v>80</v>
      </c>
      <c r="R15" s="278"/>
      <c r="S15" s="279"/>
      <c r="T15" s="63"/>
      <c r="U15" s="1">
        <v>10</v>
      </c>
      <c r="V15" s="46">
        <f t="shared" si="0"/>
        <v>26.124495882416475</v>
      </c>
      <c r="W15" s="46">
        <f t="shared" si="1"/>
        <v>32.696254688101114</v>
      </c>
      <c r="X15" s="46">
        <f t="shared" si="2"/>
        <v>35.965880156911226</v>
      </c>
      <c r="Y15" s="46">
        <f t="shared" si="3"/>
        <v>39.562468172602358</v>
      </c>
      <c r="Z15" s="46">
        <f t="shared" si="4"/>
        <v>43.518714989862602</v>
      </c>
      <c r="AA15" s="46">
        <f t="shared" si="5"/>
        <v>47.870586488848872</v>
      </c>
    </row>
    <row r="16" spans="1:28" ht="15" x14ac:dyDescent="0.2">
      <c r="A16" s="275"/>
      <c r="B16" s="280" t="s">
        <v>204</v>
      </c>
      <c r="C16" s="281"/>
      <c r="D16" s="281"/>
      <c r="E16" s="294" t="s">
        <v>199</v>
      </c>
      <c r="F16" s="295"/>
      <c r="G16" s="296"/>
      <c r="H16" s="294" t="s">
        <v>200</v>
      </c>
      <c r="I16" s="295"/>
      <c r="J16" s="296"/>
      <c r="K16" s="283" t="s">
        <v>205</v>
      </c>
      <c r="L16" s="284"/>
      <c r="M16" s="285"/>
      <c r="N16" s="283" t="s">
        <v>202</v>
      </c>
      <c r="O16" s="284"/>
      <c r="P16" s="285"/>
      <c r="Q16" s="283" t="s">
        <v>206</v>
      </c>
      <c r="R16" s="284"/>
      <c r="S16" s="285"/>
      <c r="T16" s="64"/>
      <c r="U16" s="1">
        <v>11</v>
      </c>
      <c r="V16" s="46">
        <f t="shared" si="0"/>
        <v>26.777608279476883</v>
      </c>
      <c r="W16" s="46">
        <f t="shared" si="1"/>
        <v>33.513661055303636</v>
      </c>
      <c r="X16" s="46">
        <f t="shared" si="2"/>
        <v>36.865027160834003</v>
      </c>
      <c r="Y16" s="46">
        <f t="shared" si="3"/>
        <v>40.551529876917414</v>
      </c>
      <c r="Z16" s="46">
        <f t="shared" si="4"/>
        <v>44.606682864609162</v>
      </c>
      <c r="AA16" s="46">
        <f t="shared" si="5"/>
        <v>49.067351151070092</v>
      </c>
    </row>
    <row r="17" spans="1:27" ht="15" thickBot="1" x14ac:dyDescent="0.25">
      <c r="A17" s="276"/>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27.447048486463803</v>
      </c>
      <c r="W17" s="46">
        <f t="shared" si="1"/>
        <v>34.351502581686226</v>
      </c>
      <c r="X17" s="46">
        <f t="shared" si="2"/>
        <v>37.786652839854852</v>
      </c>
      <c r="Y17" s="46">
        <f t="shared" si="3"/>
        <v>41.565318123840342</v>
      </c>
      <c r="Z17" s="46">
        <f t="shared" si="4"/>
        <v>45.721849936224388</v>
      </c>
      <c r="AA17" s="46">
        <f t="shared" si="5"/>
        <v>50.294034929846838</v>
      </c>
    </row>
    <row r="18" spans="1:27" x14ac:dyDescent="0.2">
      <c r="A18" s="72" t="s">
        <v>3</v>
      </c>
      <c r="B18" s="73">
        <f>H6</f>
        <v>20.408414429234092</v>
      </c>
      <c r="C18" s="73">
        <f>MEDIAN(B18,D18)</f>
        <v>21.193022299595505</v>
      </c>
      <c r="D18" s="73">
        <f>B18*((1.025)^3)</f>
        <v>21.977630169956917</v>
      </c>
      <c r="E18" s="74">
        <f>I6</f>
        <v>25.542261904761908</v>
      </c>
      <c r="F18" s="73">
        <f>MEDIAN(E18,G18)</f>
        <v>26.524242145647321</v>
      </c>
      <c r="G18" s="75">
        <f>E18*((1.025)^3)</f>
        <v>27.506222386532738</v>
      </c>
      <c r="H18" s="73">
        <f>K6</f>
        <v>28.096488095238101</v>
      </c>
      <c r="I18" s="73">
        <f>MEDIAN(H18,J18)</f>
        <v>29.17666636021206</v>
      </c>
      <c r="J18" s="75">
        <f>H18*((1.025)^3)</f>
        <v>30.256844625186016</v>
      </c>
      <c r="K18" s="74">
        <f>M6</f>
        <v>30.906136904761915</v>
      </c>
      <c r="L18" s="73">
        <f>MEDIAN(K18,M18)</f>
        <v>32.094332996233263</v>
      </c>
      <c r="M18" s="75">
        <f>K18*((1.025)^3)</f>
        <v>33.282529087704617</v>
      </c>
      <c r="N18" s="74">
        <f>N6</f>
        <v>33.996750595238112</v>
      </c>
      <c r="O18" s="73">
        <f>MEDIAN(N18,P18)</f>
        <v>35.303766295856605</v>
      </c>
      <c r="P18" s="75">
        <f>N18*((1.025)^3)</f>
        <v>36.61078199647509</v>
      </c>
      <c r="Q18" s="74">
        <f>O6</f>
        <v>37.396425654761927</v>
      </c>
      <c r="R18" s="73">
        <f>MEDIAN(Q18,S18)</f>
        <v>38.834142925442265</v>
      </c>
      <c r="S18" s="75">
        <f>Q18*((1.025)^3)</f>
        <v>40.271860196122603</v>
      </c>
      <c r="T18" s="73"/>
      <c r="U18" s="1">
        <v>13</v>
      </c>
      <c r="V18" s="46">
        <f t="shared" si="0"/>
        <v>28.133224698625394</v>
      </c>
      <c r="W18" s="46">
        <f t="shared" si="1"/>
        <v>35.210290146228381</v>
      </c>
      <c r="X18" s="46">
        <f t="shared" si="2"/>
        <v>38.731319160851221</v>
      </c>
      <c r="Y18" s="46">
        <f t="shared" si="3"/>
        <v>42.60445107693635</v>
      </c>
      <c r="Z18" s="46">
        <f t="shared" si="4"/>
        <v>46.864896184629991</v>
      </c>
      <c r="AA18" s="46">
        <f t="shared" si="5"/>
        <v>51.551385803093005</v>
      </c>
    </row>
    <row r="19" spans="1:27" x14ac:dyDescent="0.2">
      <c r="A19" s="76" t="s">
        <v>4</v>
      </c>
      <c r="B19" s="73">
        <f>B18*((1.025)^4)</f>
        <v>22.527070924205837</v>
      </c>
      <c r="C19" s="73">
        <f t="shared" ref="C19:C23" si="8">MEDIAN(B19,D19)</f>
        <v>23.097287406974797</v>
      </c>
      <c r="D19" s="73">
        <f>B18*((1.025)^6)</f>
        <v>23.667503889743756</v>
      </c>
      <c r="E19" s="74">
        <f>E18*((1.025)^4)</f>
        <v>28.193877946196054</v>
      </c>
      <c r="F19" s="73">
        <f t="shared" ref="F19:F23" si="9">MEDIAN(E19,G19)</f>
        <v>28.907535481709139</v>
      </c>
      <c r="G19" s="75">
        <f>E18*((1.025)^6)</f>
        <v>29.621193017222225</v>
      </c>
      <c r="H19" s="73">
        <f>H18*((1.025)^4)</f>
        <v>31.013265740815662</v>
      </c>
      <c r="I19" s="73">
        <f t="shared" ref="I19:I23" si="10">MEDIAN(H19,J19)</f>
        <v>31.798289029880056</v>
      </c>
      <c r="J19" s="75">
        <f>H18*((1.025)^6)</f>
        <v>32.583312318944451</v>
      </c>
      <c r="K19" s="74">
        <f>K18*((1.025)^4)</f>
        <v>34.11459231489723</v>
      </c>
      <c r="L19" s="73">
        <f t="shared" ref="L19:L23" si="11">MEDIAN(K19,M19)</f>
        <v>34.978117932868059</v>
      </c>
      <c r="M19" s="75">
        <f>K18*((1.025)^6)</f>
        <v>35.841643550838896</v>
      </c>
      <c r="N19" s="74">
        <f>N18*((1.025)^4)</f>
        <v>37.52605154638696</v>
      </c>
      <c r="O19" s="73">
        <f t="shared" ref="O19:O23" si="12">MEDIAN(N19,P19)</f>
        <v>38.475929726154874</v>
      </c>
      <c r="P19" s="75">
        <f>N18*((1.025)^6)</f>
        <v>39.425807905922795</v>
      </c>
      <c r="Q19" s="74">
        <f>Q18*((1.025)^4)</f>
        <v>41.27865670102566</v>
      </c>
      <c r="R19" s="73">
        <f t="shared" ref="R19:R23" si="13">MEDIAN(Q19,S19)</f>
        <v>42.323522698770368</v>
      </c>
      <c r="S19" s="75">
        <f>Q18*((1.025)^6)</f>
        <v>43.368388696515076</v>
      </c>
      <c r="T19" s="73"/>
      <c r="U19" s="1">
        <v>14</v>
      </c>
      <c r="V19" s="46">
        <f t="shared" si="0"/>
        <v>28.836555316091026</v>
      </c>
      <c r="W19" s="46">
        <f t="shared" si="1"/>
        <v>36.090547399884088</v>
      </c>
      <c r="X19" s="46">
        <f t="shared" si="2"/>
        <v>39.699602139872496</v>
      </c>
      <c r="Y19" s="46">
        <f t="shared" si="3"/>
        <v>43.669562353859753</v>
      </c>
      <c r="Z19" s="46">
        <f t="shared" si="4"/>
        <v>48.036518589245738</v>
      </c>
      <c r="AA19" s="46">
        <f t="shared" si="5"/>
        <v>52.840170448170326</v>
      </c>
    </row>
    <row r="20" spans="1:27" x14ac:dyDescent="0.2">
      <c r="A20" s="76" t="s">
        <v>5</v>
      </c>
      <c r="B20" s="73">
        <f>B18*((1.025)^7)</f>
        <v>24.259191486987351</v>
      </c>
      <c r="C20" s="73">
        <f t="shared" si="8"/>
        <v>24.873252271501713</v>
      </c>
      <c r="D20" s="73">
        <f>B18*((1.025)^9)</f>
        <v>25.487313056016077</v>
      </c>
      <c r="E20" s="74">
        <f>E18*((1.025)^7)</f>
        <v>30.361722842652782</v>
      </c>
      <c r="F20" s="73">
        <f t="shared" si="9"/>
        <v>31.130253952107424</v>
      </c>
      <c r="G20" s="75">
        <f>E18*((1.025)^9)</f>
        <v>31.898785061562069</v>
      </c>
      <c r="H20" s="73">
        <f>H18*((1.025)^7)</f>
        <v>33.397895126918066</v>
      </c>
      <c r="I20" s="73">
        <f t="shared" si="10"/>
        <v>34.243279347318172</v>
      </c>
      <c r="J20" s="75">
        <f>H18*((1.025)^9)</f>
        <v>35.088663567718278</v>
      </c>
      <c r="K20" s="74">
        <f>K18*((1.025)^7)</f>
        <v>36.737684639609874</v>
      </c>
      <c r="L20" s="73">
        <f t="shared" si="11"/>
        <v>37.667607282049993</v>
      </c>
      <c r="M20" s="75">
        <f>K18*((1.025)^9)</f>
        <v>38.597529924490111</v>
      </c>
      <c r="N20" s="74">
        <f>N18*((1.025)^7)</f>
        <v>40.411453103570864</v>
      </c>
      <c r="O20" s="73">
        <f t="shared" si="12"/>
        <v>41.434368010255</v>
      </c>
      <c r="P20" s="75">
        <f>N18*((1.025)^9)</f>
        <v>42.457282916939128</v>
      </c>
      <c r="Q20" s="74">
        <f>Q18*((1.025)^7)</f>
        <v>44.452598413927959</v>
      </c>
      <c r="R20" s="73">
        <f t="shared" si="13"/>
        <v>45.577804811280501</v>
      </c>
      <c r="S20" s="75">
        <f>Q18*((1.025)^9)</f>
        <v>46.70301120863305</v>
      </c>
      <c r="T20" s="73"/>
      <c r="U20" s="1">
        <v>15</v>
      </c>
      <c r="V20" s="46">
        <f t="shared" si="0"/>
        <v>29.557469198993299</v>
      </c>
      <c r="W20" s="46">
        <f t="shared" si="1"/>
        <v>36.99281108488119</v>
      </c>
      <c r="X20" s="46">
        <f t="shared" si="2"/>
        <v>40.692092193369305</v>
      </c>
      <c r="Y20" s="46">
        <f t="shared" si="3"/>
        <v>44.761301412706246</v>
      </c>
      <c r="Z20" s="46">
        <f t="shared" si="4"/>
        <v>49.237431553976876</v>
      </c>
      <c r="AA20" s="46">
        <f t="shared" si="5"/>
        <v>54.161174709374578</v>
      </c>
    </row>
    <row r="21" spans="1:27" x14ac:dyDescent="0.2">
      <c r="A21" s="76" t="s">
        <v>6</v>
      </c>
      <c r="B21" s="73">
        <f>B18*((1.025)^10)</f>
        <v>26.124495882416479</v>
      </c>
      <c r="C21" s="73">
        <f t="shared" si="8"/>
        <v>26.785772184440145</v>
      </c>
      <c r="D21" s="73">
        <f>B18*((1.025)^12)</f>
        <v>27.44704848646381</v>
      </c>
      <c r="E21" s="74">
        <f>E18*((1.025)^10)</f>
        <v>32.696254688101121</v>
      </c>
      <c r="F21" s="73">
        <f t="shared" si="9"/>
        <v>33.523878634893677</v>
      </c>
      <c r="G21" s="75">
        <f>E18*((1.025)^12)</f>
        <v>34.35150258168624</v>
      </c>
      <c r="H21" s="73">
        <f>H18*((1.025)^10)</f>
        <v>35.96588015691124</v>
      </c>
      <c r="I21" s="73">
        <f t="shared" si="10"/>
        <v>36.876266498383053</v>
      </c>
      <c r="J21" s="75">
        <f>H18*((1.025)^12)</f>
        <v>37.786652839854867</v>
      </c>
      <c r="K21" s="74">
        <f>K18*((1.025)^10)</f>
        <v>39.562468172602365</v>
      </c>
      <c r="L21" s="73">
        <f t="shared" si="11"/>
        <v>40.563893148221361</v>
      </c>
      <c r="M21" s="75">
        <f>K18*((1.025)^12)</f>
        <v>41.565318123840356</v>
      </c>
      <c r="N21" s="74">
        <f>N18*((1.025)^10)</f>
        <v>43.518714989862609</v>
      </c>
      <c r="O21" s="73">
        <f t="shared" si="12"/>
        <v>44.620282463043509</v>
      </c>
      <c r="P21" s="75">
        <f>N18*((1.025)^12)</f>
        <v>45.721849936224402</v>
      </c>
      <c r="Q21" s="74">
        <f>Q18*((1.025)^10)</f>
        <v>47.870586488848879</v>
      </c>
      <c r="R21" s="73">
        <f t="shared" si="13"/>
        <v>49.082310709347865</v>
      </c>
      <c r="S21" s="75">
        <f>Q18*((1.025)^12)</f>
        <v>50.294034929846845</v>
      </c>
      <c r="T21" s="73"/>
      <c r="U21" s="1">
        <v>16</v>
      </c>
      <c r="V21" s="46">
        <f t="shared" si="0"/>
        <v>30.296405928968131</v>
      </c>
      <c r="W21" s="46">
        <f t="shared" si="1"/>
        <v>37.917631362003213</v>
      </c>
      <c r="X21" s="46">
        <f t="shared" si="2"/>
        <v>41.709394498203537</v>
      </c>
      <c r="Y21" s="46">
        <f t="shared" si="3"/>
        <v>45.880333948023896</v>
      </c>
      <c r="Z21" s="46">
        <f t="shared" si="4"/>
        <v>50.468367342826291</v>
      </c>
      <c r="AA21" s="46">
        <f t="shared" si="5"/>
        <v>55.51520407710894</v>
      </c>
    </row>
    <row r="22" spans="1:27" x14ac:dyDescent="0.2">
      <c r="A22" s="76" t="s">
        <v>107</v>
      </c>
      <c r="B22" s="73">
        <f>B18*((1.025)^13)</f>
        <v>28.133224698625405</v>
      </c>
      <c r="C22" s="73">
        <f t="shared" si="8"/>
        <v>28.845346948809361</v>
      </c>
      <c r="D22" s="73">
        <f>B18*((1.025)^15)</f>
        <v>29.557469198993317</v>
      </c>
      <c r="E22" s="74">
        <f>E18*((1.025)^13)</f>
        <v>35.210290146228395</v>
      </c>
      <c r="F22" s="73">
        <f t="shared" si="9"/>
        <v>36.1015506155548</v>
      </c>
      <c r="G22" s="75">
        <f>E18*((1.025)^15)</f>
        <v>36.992811084881204</v>
      </c>
      <c r="H22" s="73">
        <f>H18*((1.025)^13)</f>
        <v>38.731319160851235</v>
      </c>
      <c r="I22" s="73">
        <f t="shared" si="10"/>
        <v>39.711705677110288</v>
      </c>
      <c r="J22" s="75">
        <f>H18*((1.025)^15)</f>
        <v>40.692092193369334</v>
      </c>
      <c r="K22" s="74">
        <f>K18*((1.025)^13)</f>
        <v>42.604451076936364</v>
      </c>
      <c r="L22" s="73">
        <f t="shared" si="11"/>
        <v>43.682876244821315</v>
      </c>
      <c r="M22" s="75">
        <f>K18*((1.025)^15)</f>
        <v>44.761301412706267</v>
      </c>
      <c r="N22" s="74">
        <f>N18*((1.025)^13)</f>
        <v>46.864896184630005</v>
      </c>
      <c r="O22" s="73">
        <f t="shared" si="12"/>
        <v>48.051163869303451</v>
      </c>
      <c r="P22" s="75">
        <f>N18*((1.025)^15)</f>
        <v>49.237431553976904</v>
      </c>
      <c r="Q22" s="74">
        <f>Q18*((1.025)^13)</f>
        <v>51.551385803093012</v>
      </c>
      <c r="R22" s="73">
        <f t="shared" si="13"/>
        <v>52.856280256233802</v>
      </c>
      <c r="S22" s="75">
        <f>Q18*((1.025)^15)</f>
        <v>54.161174709374599</v>
      </c>
      <c r="T22" s="73"/>
      <c r="U22" s="1">
        <v>17</v>
      </c>
      <c r="V22" s="46">
        <f t="shared" si="0"/>
        <v>31.05381607719233</v>
      </c>
      <c r="W22" s="46">
        <f t="shared" si="1"/>
        <v>38.865572146053289</v>
      </c>
      <c r="X22" s="46">
        <f t="shared" si="2"/>
        <v>42.752129360658621</v>
      </c>
      <c r="Y22" s="46">
        <f t="shared" si="3"/>
        <v>47.027342296724491</v>
      </c>
      <c r="Z22" s="46">
        <f t="shared" si="4"/>
        <v>51.730076526396942</v>
      </c>
      <c r="AA22" s="46">
        <f t="shared" si="5"/>
        <v>56.903084179036661</v>
      </c>
    </row>
    <row r="23" spans="1:27" x14ac:dyDescent="0.2">
      <c r="A23" s="77" t="s">
        <v>108</v>
      </c>
      <c r="B23" s="78">
        <f>B18*((1.025)^16)</f>
        <v>30.296405928968149</v>
      </c>
      <c r="C23" s="78">
        <f t="shared" si="8"/>
        <v>31.868984666485431</v>
      </c>
      <c r="D23" s="78">
        <f>B18*((1.025)^20)</f>
        <v>33.441563404002714</v>
      </c>
      <c r="E23" s="79">
        <f>E18*((1.025)^16)</f>
        <v>37.917631362003235</v>
      </c>
      <c r="F23" s="78">
        <f t="shared" si="9"/>
        <v>39.885800820674589</v>
      </c>
      <c r="G23" s="80">
        <f>E18*((1.025)^20)</f>
        <v>41.853970279345937</v>
      </c>
      <c r="H23" s="79">
        <f>H18*((1.025)^16)</f>
        <v>41.709394498203558</v>
      </c>
      <c r="I23" s="78">
        <f t="shared" si="10"/>
        <v>43.874380902742047</v>
      </c>
      <c r="J23" s="80">
        <f>H18*((1.025)^20)</f>
        <v>46.039367307280536</v>
      </c>
      <c r="K23" s="78">
        <f>K18*((1.025)^16)</f>
        <v>45.880333948023925</v>
      </c>
      <c r="L23" s="78">
        <f t="shared" si="11"/>
        <v>48.261818993016263</v>
      </c>
      <c r="M23" s="80">
        <f>K18*((1.025)^20)</f>
        <v>50.643304038008594</v>
      </c>
      <c r="N23" s="78">
        <f>N18*((1.025)^16)</f>
        <v>50.468367342826319</v>
      </c>
      <c r="O23" s="78">
        <f t="shared" si="12"/>
        <v>53.088000892317893</v>
      </c>
      <c r="P23" s="78">
        <f>N18*((1.025)^20)</f>
        <v>55.707634441809461</v>
      </c>
      <c r="Q23" s="79">
        <f>Q18*((1.025)^16)</f>
        <v>55.515204077108962</v>
      </c>
      <c r="R23" s="78">
        <f t="shared" si="13"/>
        <v>58.396800981549688</v>
      </c>
      <c r="S23" s="80">
        <f>Q18*((1.025)^20)</f>
        <v>61.278397885990415</v>
      </c>
      <c r="T23" s="73"/>
      <c r="U23" s="1">
        <v>18</v>
      </c>
      <c r="V23" s="46">
        <f t="shared" si="0"/>
        <v>31.830161479122136</v>
      </c>
      <c r="W23" s="46">
        <f t="shared" si="1"/>
        <v>39.837211449704618</v>
      </c>
      <c r="X23" s="46">
        <f t="shared" si="2"/>
        <v>43.820932594675085</v>
      </c>
      <c r="Y23" s="46">
        <f t="shared" si="3"/>
        <v>48.203025854142602</v>
      </c>
      <c r="Z23" s="46">
        <f t="shared" si="4"/>
        <v>53.023328439556863</v>
      </c>
      <c r="AA23" s="46">
        <f t="shared" si="5"/>
        <v>58.325661283512574</v>
      </c>
    </row>
    <row r="24" spans="1:27" ht="15" x14ac:dyDescent="0.25">
      <c r="A24" s="44"/>
      <c r="B24" s="36"/>
      <c r="C24" s="46"/>
      <c r="D24" s="36"/>
      <c r="E24" s="81"/>
      <c r="F24" s="81"/>
      <c r="G24" s="81"/>
      <c r="H24" s="81"/>
      <c r="I24" s="73"/>
      <c r="J24" s="73"/>
      <c r="M24" s="40"/>
      <c r="P24" s="1"/>
      <c r="U24" s="1">
        <v>19</v>
      </c>
      <c r="V24" s="46">
        <f t="shared" si="0"/>
        <v>32.625915516100186</v>
      </c>
      <c r="W24" s="46">
        <f t="shared" si="1"/>
        <v>40.83314173594723</v>
      </c>
      <c r="X24" s="46">
        <f t="shared" si="2"/>
        <v>44.916455909541959</v>
      </c>
      <c r="Y24" s="46">
        <f t="shared" si="3"/>
        <v>49.408101500496166</v>
      </c>
      <c r="Z24" s="46">
        <f t="shared" si="4"/>
        <v>54.34891165054578</v>
      </c>
      <c r="AA24" s="46">
        <f t="shared" si="5"/>
        <v>59.783802815600382</v>
      </c>
    </row>
    <row r="25" spans="1:27" ht="15" x14ac:dyDescent="0.25">
      <c r="A25" s="44"/>
      <c r="B25" s="36"/>
      <c r="C25" s="46"/>
      <c r="D25" s="36"/>
      <c r="E25" s="81"/>
      <c r="F25" s="81"/>
      <c r="G25" s="81"/>
      <c r="H25" s="81"/>
      <c r="I25" s="73"/>
      <c r="J25" s="73"/>
      <c r="M25" s="40"/>
      <c r="P25" s="1"/>
      <c r="U25" s="1">
        <v>20</v>
      </c>
      <c r="V25" s="46">
        <f t="shared" si="0"/>
        <v>33.441563404002686</v>
      </c>
      <c r="W25" s="46">
        <f t="shared" si="1"/>
        <v>41.853970279345909</v>
      </c>
      <c r="X25" s="46">
        <f t="shared" si="2"/>
        <v>46.039367307280507</v>
      </c>
      <c r="Y25" s="46">
        <f t="shared" si="3"/>
        <v>50.643304038008566</v>
      </c>
      <c r="Z25" s="46">
        <f t="shared" si="4"/>
        <v>55.707634441809418</v>
      </c>
      <c r="AA25" s="46">
        <f t="shared" si="5"/>
        <v>61.278397885990387</v>
      </c>
    </row>
    <row r="26" spans="1:27" ht="15" x14ac:dyDescent="0.25">
      <c r="A26" s="44"/>
      <c r="B26" s="36"/>
      <c r="C26" s="46"/>
      <c r="D26" s="36"/>
      <c r="E26" s="81"/>
      <c r="F26" s="81"/>
      <c r="G26" s="81"/>
      <c r="H26" s="81"/>
      <c r="I26" s="73"/>
      <c r="J26" s="73"/>
      <c r="M26" s="40"/>
      <c r="P26" s="1"/>
      <c r="V26" s="46"/>
      <c r="W26" s="46"/>
      <c r="X26" s="46"/>
      <c r="Y26" s="46"/>
      <c r="Z26" s="46"/>
      <c r="AA26" s="46"/>
    </row>
    <row r="27" spans="1:27" x14ac:dyDescent="0.2">
      <c r="O27" s="40"/>
      <c r="P27" s="1"/>
      <c r="U27" s="46"/>
      <c r="V27" s="46"/>
      <c r="W27" s="46"/>
      <c r="X27" s="46"/>
      <c r="Y27" s="46"/>
      <c r="Z27" s="46"/>
      <c r="AA27" s="46"/>
    </row>
    <row r="28" spans="1:27" ht="16.5" thickBot="1" x14ac:dyDescent="0.3">
      <c r="A28" s="28" t="s">
        <v>106</v>
      </c>
      <c r="B28" s="28"/>
      <c r="C28" s="28"/>
      <c r="D28" s="28"/>
      <c r="E28" s="28"/>
      <c r="F28" s="28"/>
      <c r="G28" s="28"/>
      <c r="H28" s="28"/>
      <c r="I28" s="28"/>
      <c r="J28" s="28"/>
      <c r="K28" s="28"/>
      <c r="L28" s="28"/>
      <c r="M28" s="28"/>
      <c r="N28" s="28"/>
      <c r="O28" s="28"/>
      <c r="P28" s="28"/>
      <c r="Q28" s="28"/>
      <c r="R28" s="28"/>
      <c r="S28" s="28"/>
      <c r="U28" s="46"/>
      <c r="V28" s="46" t="s">
        <v>48</v>
      </c>
      <c r="W28" s="46"/>
      <c r="X28" s="46"/>
      <c r="Y28" s="46"/>
      <c r="Z28" s="46"/>
      <c r="AA28" s="46"/>
    </row>
    <row r="29" spans="1:27" ht="15.75" thickBot="1" x14ac:dyDescent="0.3">
      <c r="A29" s="274" t="s">
        <v>104</v>
      </c>
      <c r="B29" s="277" t="s">
        <v>78</v>
      </c>
      <c r="C29" s="278"/>
      <c r="D29" s="278"/>
      <c r="E29" s="278" t="s">
        <v>78</v>
      </c>
      <c r="F29" s="278"/>
      <c r="G29" s="278"/>
      <c r="H29" s="278" t="s">
        <v>79</v>
      </c>
      <c r="I29" s="278"/>
      <c r="J29" s="278"/>
      <c r="K29" s="278" t="s">
        <v>80</v>
      </c>
      <c r="L29" s="278"/>
      <c r="M29" s="278"/>
      <c r="N29" s="278" t="s">
        <v>80</v>
      </c>
      <c r="O29" s="278"/>
      <c r="P29" s="279"/>
      <c r="Q29" s="278" t="s">
        <v>80</v>
      </c>
      <c r="R29" s="278"/>
      <c r="S29" s="279"/>
      <c r="U29" s="46" t="s">
        <v>167</v>
      </c>
      <c r="V29" s="46" t="s">
        <v>170</v>
      </c>
      <c r="W29" s="46" t="s">
        <v>168</v>
      </c>
      <c r="X29" s="46" t="s">
        <v>171</v>
      </c>
      <c r="Y29" s="46" t="s">
        <v>172</v>
      </c>
      <c r="Z29" s="46" t="s">
        <v>173</v>
      </c>
      <c r="AA29" s="46" t="s">
        <v>174</v>
      </c>
    </row>
    <row r="30" spans="1:27" ht="15" x14ac:dyDescent="0.2">
      <c r="A30" s="275"/>
      <c r="B30" s="280" t="s">
        <v>103</v>
      </c>
      <c r="C30" s="281"/>
      <c r="D30" s="282"/>
      <c r="E30" s="283" t="s">
        <v>199</v>
      </c>
      <c r="F30" s="284"/>
      <c r="G30" s="284"/>
      <c r="H30" s="294" t="s">
        <v>200</v>
      </c>
      <c r="I30" s="295"/>
      <c r="J30" s="296"/>
      <c r="K30" s="283" t="s">
        <v>201</v>
      </c>
      <c r="L30" s="284"/>
      <c r="M30" s="285"/>
      <c r="N30" s="283" t="s">
        <v>202</v>
      </c>
      <c r="O30" s="284"/>
      <c r="P30" s="285"/>
      <c r="Q30" s="283" t="s">
        <v>207</v>
      </c>
      <c r="R30" s="284"/>
      <c r="S30" s="285"/>
      <c r="U30" s="1">
        <v>0</v>
      </c>
      <c r="V30" s="209">
        <f>H8</f>
        <v>18.553104026576449</v>
      </c>
      <c r="W30" s="209">
        <f>I8</f>
        <v>23.220238095238095</v>
      </c>
      <c r="X30" s="209">
        <f>K8</f>
        <v>25.542261904761908</v>
      </c>
      <c r="Y30" s="209">
        <f>M8</f>
        <v>28.096488095238101</v>
      </c>
      <c r="Z30" s="209">
        <f>N8</f>
        <v>30.906136904761915</v>
      </c>
      <c r="AA30" s="209">
        <f>O8</f>
        <v>33.996750595238112</v>
      </c>
    </row>
    <row r="31" spans="1:27" ht="15" thickBot="1" x14ac:dyDescent="0.25">
      <c r="A31" s="276"/>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209">
        <f t="shared" ref="V31:V50" si="14">V30*1.025</f>
        <v>19.016931627240858</v>
      </c>
      <c r="W31" s="209">
        <f t="shared" ref="W31:W50" si="15">W30*1.025</f>
        <v>23.800744047619045</v>
      </c>
      <c r="X31" s="209">
        <f t="shared" ref="X31:X50" si="16">X30*1.025</f>
        <v>26.180818452380954</v>
      </c>
      <c r="Y31" s="209">
        <f t="shared" ref="Y31:Y50" si="17">Y30*1.025</f>
        <v>28.798900297619049</v>
      </c>
      <c r="Z31" s="209">
        <f t="shared" ref="Z31:Z50" si="18">Z30*1.025</f>
        <v>31.678790327380959</v>
      </c>
      <c r="AA31" s="209">
        <f t="shared" ref="AA31:AA50" si="19">AA30*1.025</f>
        <v>34.846669360119058</v>
      </c>
    </row>
    <row r="32" spans="1:27" x14ac:dyDescent="0.2">
      <c r="A32" s="72" t="s">
        <v>3</v>
      </c>
      <c r="B32" s="73">
        <f>F8</f>
        <v>18.553104026576449</v>
      </c>
      <c r="C32" s="73">
        <f>MEDIAN(B32,D32)</f>
        <v>19.266383908723185</v>
      </c>
      <c r="D32" s="75">
        <f>B32*((1.025)^3)</f>
        <v>19.979663790869925</v>
      </c>
      <c r="E32" s="73">
        <f>I8</f>
        <v>23.220238095238095</v>
      </c>
      <c r="F32" s="73">
        <f>MEDIAN(E32,G32)</f>
        <v>24.112947405133927</v>
      </c>
      <c r="G32" s="73">
        <f>E32*((1.025)^3)</f>
        <v>25.005656715029758</v>
      </c>
      <c r="H32" s="74">
        <f>K8</f>
        <v>25.542261904761908</v>
      </c>
      <c r="I32" s="73">
        <f>MEDIAN(H32,J32)</f>
        <v>26.524242145647321</v>
      </c>
      <c r="J32" s="75">
        <f>H32*((1.025)^3)</f>
        <v>27.506222386532738</v>
      </c>
      <c r="K32" s="74">
        <f>M8</f>
        <v>28.096488095238101</v>
      </c>
      <c r="L32" s="73">
        <f>MEDIAN(K32,M32)</f>
        <v>29.17666636021206</v>
      </c>
      <c r="M32" s="75">
        <f>K32*((1.025)^3)</f>
        <v>30.256844625186016</v>
      </c>
      <c r="N32" s="74">
        <f>N8</f>
        <v>30.906136904761915</v>
      </c>
      <c r="O32" s="73">
        <f>MEDIAN(N32,P32)</f>
        <v>32.094332996233263</v>
      </c>
      <c r="P32" s="75">
        <f>N32*((1.025)^3)</f>
        <v>33.282529087704617</v>
      </c>
      <c r="Q32" s="74">
        <f>O8</f>
        <v>33.996750595238112</v>
      </c>
      <c r="R32" s="73">
        <f>MEDIAN(Q32,S32)</f>
        <v>35.303766295856605</v>
      </c>
      <c r="S32" s="75">
        <f>Q32*((1.025)^3)</f>
        <v>36.61078199647509</v>
      </c>
      <c r="U32" s="1">
        <v>2</v>
      </c>
      <c r="V32" s="209">
        <f t="shared" si="14"/>
        <v>19.492354917921876</v>
      </c>
      <c r="W32" s="209">
        <f t="shared" si="15"/>
        <v>24.395762648809519</v>
      </c>
      <c r="X32" s="209">
        <f t="shared" si="16"/>
        <v>26.835338913690475</v>
      </c>
      <c r="Y32" s="209">
        <f t="shared" si="17"/>
        <v>29.518872805059523</v>
      </c>
      <c r="Z32" s="209">
        <f t="shared" si="18"/>
        <v>32.47076008556548</v>
      </c>
      <c r="AA32" s="209">
        <f t="shared" si="19"/>
        <v>35.717836094122035</v>
      </c>
    </row>
    <row r="33" spans="1:27" x14ac:dyDescent="0.2">
      <c r="A33" s="76" t="s">
        <v>4</v>
      </c>
      <c r="B33" s="73">
        <f>B32*((1.025)^4)</f>
        <v>20.479155385641672</v>
      </c>
      <c r="C33" s="73">
        <f t="shared" ref="C33:C37" si="20">MEDIAN(B33,D33)</f>
        <v>20.997534006340725</v>
      </c>
      <c r="D33" s="75">
        <f>B32*((1.025)^6)</f>
        <v>21.515912627039778</v>
      </c>
      <c r="E33" s="73">
        <f>E32*((1.025)^4)</f>
        <v>25.6307981329055</v>
      </c>
      <c r="F33" s="73">
        <f t="shared" ref="F33:F37" si="21">MEDIAN(E33,G33)</f>
        <v>26.279577710644666</v>
      </c>
      <c r="G33" s="73">
        <f>E32*((1.025)^6)</f>
        <v>26.928357288383836</v>
      </c>
      <c r="H33" s="74">
        <f>H32*((1.025)^4)</f>
        <v>28.193877946196054</v>
      </c>
      <c r="I33" s="73">
        <f t="shared" ref="I33:I37" si="22">MEDIAN(H33,J33)</f>
        <v>28.907535481709139</v>
      </c>
      <c r="J33" s="75">
        <f>H32*((1.025)^6)</f>
        <v>29.621193017222225</v>
      </c>
      <c r="K33" s="74">
        <f>K32*((1.025)^4)</f>
        <v>31.013265740815662</v>
      </c>
      <c r="L33" s="73">
        <f t="shared" ref="L33:L37" si="23">MEDIAN(K33,M33)</f>
        <v>31.798289029880056</v>
      </c>
      <c r="M33" s="75">
        <f>K32*((1.025)^6)</f>
        <v>32.583312318944451</v>
      </c>
      <c r="N33" s="74">
        <f>N32*((1.025)^4)</f>
        <v>34.11459231489723</v>
      </c>
      <c r="O33" s="73">
        <f t="shared" ref="O33:O37" si="24">MEDIAN(N33,P33)</f>
        <v>34.978117932868059</v>
      </c>
      <c r="P33" s="75">
        <f>N32*((1.025)^6)</f>
        <v>35.841643550838896</v>
      </c>
      <c r="Q33" s="74">
        <f>Q32*((1.025)^4)</f>
        <v>37.52605154638696</v>
      </c>
      <c r="R33" s="73">
        <f t="shared" ref="R33:R37" si="25">MEDIAN(Q33,S33)</f>
        <v>38.475929726154874</v>
      </c>
      <c r="S33" s="75">
        <f>Q32*((1.025)^6)</f>
        <v>39.425807905922795</v>
      </c>
      <c r="U33" s="1">
        <v>3</v>
      </c>
      <c r="V33" s="209">
        <f t="shared" si="14"/>
        <v>19.979663790869921</v>
      </c>
      <c r="W33" s="209">
        <f t="shared" si="15"/>
        <v>25.005656715029755</v>
      </c>
      <c r="X33" s="209">
        <f t="shared" si="16"/>
        <v>27.506222386532734</v>
      </c>
      <c r="Y33" s="209">
        <f t="shared" si="17"/>
        <v>30.256844625186009</v>
      </c>
      <c r="Z33" s="209">
        <f t="shared" si="18"/>
        <v>33.282529087704617</v>
      </c>
      <c r="AA33" s="209">
        <f t="shared" si="19"/>
        <v>36.610781996475083</v>
      </c>
    </row>
    <row r="34" spans="1:27" x14ac:dyDescent="0.2">
      <c r="A34" s="76" t="s">
        <v>5</v>
      </c>
      <c r="B34" s="73">
        <f>B32*((1.025)^7)</f>
        <v>22.053810442715776</v>
      </c>
      <c r="C34" s="73">
        <f t="shared" si="20"/>
        <v>22.612047519547016</v>
      </c>
      <c r="D34" s="75">
        <f>B32*((1.025)^9)</f>
        <v>23.170284596378256</v>
      </c>
      <c r="E34" s="73">
        <f>E32*((1.025)^7)</f>
        <v>27.601566220593433</v>
      </c>
      <c r="F34" s="73">
        <f t="shared" si="21"/>
        <v>28.300230865552201</v>
      </c>
      <c r="G34" s="73">
        <f>E32*((1.025)^9)</f>
        <v>28.99889551051097</v>
      </c>
      <c r="H34" s="74">
        <f>H32*((1.025)^7)</f>
        <v>30.361722842652782</v>
      </c>
      <c r="I34" s="73">
        <f t="shared" si="22"/>
        <v>31.130253952107424</v>
      </c>
      <c r="J34" s="75">
        <f>H32*((1.025)^9)</f>
        <v>31.898785061562069</v>
      </c>
      <c r="K34" s="74">
        <f>K32*((1.025)^7)</f>
        <v>33.397895126918066</v>
      </c>
      <c r="L34" s="73">
        <f t="shared" si="23"/>
        <v>34.243279347318172</v>
      </c>
      <c r="M34" s="75">
        <f>K32*((1.025)^9)</f>
        <v>35.088663567718278</v>
      </c>
      <c r="N34" s="74">
        <f>N32*((1.025)^7)</f>
        <v>36.737684639609874</v>
      </c>
      <c r="O34" s="73">
        <f t="shared" si="24"/>
        <v>37.667607282049993</v>
      </c>
      <c r="P34" s="75">
        <f>N32*((1.025)^9)</f>
        <v>38.597529924490111</v>
      </c>
      <c r="Q34" s="74">
        <f>Q32*((1.025)^7)</f>
        <v>40.411453103570864</v>
      </c>
      <c r="R34" s="73">
        <f t="shared" si="25"/>
        <v>41.434368010255</v>
      </c>
      <c r="S34" s="75">
        <f>Q32*((1.025)^9)</f>
        <v>42.457282916939128</v>
      </c>
      <c r="U34" s="1">
        <v>4</v>
      </c>
      <c r="V34" s="209">
        <f t="shared" si="14"/>
        <v>20.479155385641668</v>
      </c>
      <c r="W34" s="209">
        <f t="shared" si="15"/>
        <v>25.630798132905497</v>
      </c>
      <c r="X34" s="209">
        <f t="shared" si="16"/>
        <v>28.19387794619605</v>
      </c>
      <c r="Y34" s="209">
        <f t="shared" si="17"/>
        <v>31.013265740815655</v>
      </c>
      <c r="Z34" s="209">
        <f t="shared" si="18"/>
        <v>34.11459231489723</v>
      </c>
      <c r="AA34" s="209">
        <f t="shared" si="19"/>
        <v>37.52605154638696</v>
      </c>
    </row>
    <row r="35" spans="1:27" x14ac:dyDescent="0.2">
      <c r="A35" s="76" t="s">
        <v>6</v>
      </c>
      <c r="B35" s="73">
        <f>B32*((1.025)^10)</f>
        <v>23.749541711287712</v>
      </c>
      <c r="C35" s="73">
        <f t="shared" si="20"/>
        <v>24.35070198585468</v>
      </c>
      <c r="D35" s="75">
        <f>B32*((1.025)^12)</f>
        <v>24.951862260421649</v>
      </c>
      <c r="E35" s="73">
        <f>E32*((1.025)^10)</f>
        <v>29.723867898273742</v>
      </c>
      <c r="F35" s="73">
        <f t="shared" si="21"/>
        <v>30.476253304448797</v>
      </c>
      <c r="G35" s="73">
        <f>E32*((1.025)^12)</f>
        <v>31.228638710623848</v>
      </c>
      <c r="H35" s="74">
        <f>H32*((1.025)^10)</f>
        <v>32.696254688101121</v>
      </c>
      <c r="I35" s="73">
        <f t="shared" si="22"/>
        <v>33.523878634893677</v>
      </c>
      <c r="J35" s="75">
        <f>H32*((1.025)^12)</f>
        <v>34.35150258168624</v>
      </c>
      <c r="K35" s="74">
        <f>K32*((1.025)^10)</f>
        <v>35.96588015691124</v>
      </c>
      <c r="L35" s="73">
        <f t="shared" si="23"/>
        <v>36.876266498383053</v>
      </c>
      <c r="M35" s="75">
        <f>K32*((1.025)^12)</f>
        <v>37.786652839854867</v>
      </c>
      <c r="N35" s="74">
        <f>N32*((1.025)^10)</f>
        <v>39.562468172602365</v>
      </c>
      <c r="O35" s="73">
        <f t="shared" si="24"/>
        <v>40.563893148221361</v>
      </c>
      <c r="P35" s="75">
        <f>N32*((1.025)^12)</f>
        <v>41.565318123840356</v>
      </c>
      <c r="Q35" s="74">
        <f>Q32*((1.025)^10)</f>
        <v>43.518714989862609</v>
      </c>
      <c r="R35" s="73">
        <f t="shared" si="25"/>
        <v>44.620282463043509</v>
      </c>
      <c r="S35" s="75">
        <f>Q32*((1.025)^12)</f>
        <v>45.721849936224402</v>
      </c>
      <c r="U35" s="1">
        <v>5</v>
      </c>
      <c r="V35" s="209">
        <f t="shared" si="14"/>
        <v>20.991134270282707</v>
      </c>
      <c r="W35" s="209">
        <f t="shared" si="15"/>
        <v>26.271568086228132</v>
      </c>
      <c r="X35" s="209">
        <f t="shared" si="16"/>
        <v>28.89872489485095</v>
      </c>
      <c r="Y35" s="209">
        <f t="shared" si="17"/>
        <v>31.788597384336043</v>
      </c>
      <c r="Z35" s="209">
        <f t="shared" si="18"/>
        <v>34.967457122769659</v>
      </c>
      <c r="AA35" s="209">
        <f t="shared" si="19"/>
        <v>38.464202835046628</v>
      </c>
    </row>
    <row r="36" spans="1:27" x14ac:dyDescent="0.2">
      <c r="A36" s="76" t="s">
        <v>107</v>
      </c>
      <c r="B36" s="73">
        <f>B32*((1.025)^13)</f>
        <v>25.57565881693219</v>
      </c>
      <c r="C36" s="73">
        <f t="shared" si="20"/>
        <v>26.223042680735787</v>
      </c>
      <c r="D36" s="73">
        <f>B32*((1.025)^15)</f>
        <v>26.870426544539381</v>
      </c>
      <c r="E36" s="74">
        <f>E32*((1.025)^13)</f>
        <v>32.009354678389442</v>
      </c>
      <c r="F36" s="73">
        <f t="shared" si="21"/>
        <v>32.819591468686177</v>
      </c>
      <c r="G36" s="75">
        <f>E32*((1.025)^15)</f>
        <v>33.629828258982911</v>
      </c>
      <c r="H36" s="73">
        <f>H32*((1.025)^13)</f>
        <v>35.210290146228395</v>
      </c>
      <c r="I36" s="73">
        <f t="shared" si="22"/>
        <v>36.1015506155548</v>
      </c>
      <c r="J36" s="75">
        <f>H32*((1.025)^15)</f>
        <v>36.992811084881204</v>
      </c>
      <c r="K36" s="74">
        <f>K32*((1.025)^13)</f>
        <v>38.731319160851235</v>
      </c>
      <c r="L36" s="73">
        <f t="shared" si="23"/>
        <v>39.711705677110288</v>
      </c>
      <c r="M36" s="75">
        <f>K32*((1.025)^15)</f>
        <v>40.692092193369334</v>
      </c>
      <c r="N36" s="74">
        <f>N32*((1.025)^13)</f>
        <v>42.604451076936364</v>
      </c>
      <c r="O36" s="73">
        <f t="shared" si="24"/>
        <v>43.682876244821315</v>
      </c>
      <c r="P36" s="75">
        <f>N32*((1.025)^15)</f>
        <v>44.761301412706267</v>
      </c>
      <c r="Q36" s="74">
        <f>Q32*((1.025)^13)</f>
        <v>46.864896184630005</v>
      </c>
      <c r="R36" s="73">
        <f t="shared" si="25"/>
        <v>48.051163869303451</v>
      </c>
      <c r="S36" s="75">
        <f>Q32*((1.025)^15)</f>
        <v>49.237431553976904</v>
      </c>
      <c r="T36" s="46"/>
      <c r="U36" s="1">
        <v>6</v>
      </c>
      <c r="V36" s="209">
        <f t="shared" si="14"/>
        <v>21.515912627039771</v>
      </c>
      <c r="W36" s="209">
        <f t="shared" si="15"/>
        <v>26.928357288383832</v>
      </c>
      <c r="X36" s="209">
        <f t="shared" si="16"/>
        <v>29.621193017222222</v>
      </c>
      <c r="Y36" s="209">
        <f t="shared" si="17"/>
        <v>32.583312318944444</v>
      </c>
      <c r="Z36" s="209">
        <f t="shared" si="18"/>
        <v>35.841643550838896</v>
      </c>
      <c r="AA36" s="209">
        <f t="shared" si="19"/>
        <v>39.425807905922788</v>
      </c>
    </row>
    <row r="37" spans="1:27" x14ac:dyDescent="0.2">
      <c r="A37" s="77" t="s">
        <v>108</v>
      </c>
      <c r="B37" s="78">
        <f>B32*((1.025)^16)</f>
        <v>27.542187208152864</v>
      </c>
      <c r="C37" s="78">
        <f t="shared" si="20"/>
        <v>28.971804242259484</v>
      </c>
      <c r="D37" s="78">
        <f>B32*((1.025)^20)</f>
        <v>30.401421276366104</v>
      </c>
      <c r="E37" s="79">
        <f>E32*((1.025)^16)</f>
        <v>34.470573965457483</v>
      </c>
      <c r="F37" s="78">
        <f t="shared" si="21"/>
        <v>36.259818927885981</v>
      </c>
      <c r="G37" s="80">
        <f>E32*((1.025)^20)</f>
        <v>38.049063890314478</v>
      </c>
      <c r="H37" s="79">
        <f>H32*((1.025)^16)</f>
        <v>37.917631362003235</v>
      </c>
      <c r="I37" s="78">
        <f t="shared" si="22"/>
        <v>39.885800820674589</v>
      </c>
      <c r="J37" s="80">
        <f>H32*((1.025)^20)</f>
        <v>41.853970279345937</v>
      </c>
      <c r="K37" s="78">
        <f>K32*((1.025)^16)</f>
        <v>41.709394498203558</v>
      </c>
      <c r="L37" s="78">
        <f t="shared" si="23"/>
        <v>43.874380902742047</v>
      </c>
      <c r="M37" s="80">
        <f>K32*((1.025)^20)</f>
        <v>46.039367307280536</v>
      </c>
      <c r="N37" s="78">
        <f>N32*((1.025)^16)</f>
        <v>45.880333948023925</v>
      </c>
      <c r="O37" s="78">
        <f t="shared" si="24"/>
        <v>48.261818993016263</v>
      </c>
      <c r="P37" s="78">
        <f>N32*((1.025)^20)</f>
        <v>50.643304038008594</v>
      </c>
      <c r="Q37" s="79">
        <f>Q32*((1.025)^16)</f>
        <v>50.468367342826319</v>
      </c>
      <c r="R37" s="78">
        <f t="shared" si="25"/>
        <v>53.088000892317893</v>
      </c>
      <c r="S37" s="80">
        <f>Q32*((1.025)^20)</f>
        <v>55.707634441809461</v>
      </c>
      <c r="U37" s="1">
        <v>7</v>
      </c>
      <c r="V37" s="209">
        <f t="shared" si="14"/>
        <v>22.053810442715765</v>
      </c>
      <c r="W37" s="209">
        <f t="shared" si="15"/>
        <v>27.601566220593426</v>
      </c>
      <c r="X37" s="209">
        <f t="shared" si="16"/>
        <v>30.361722842652775</v>
      </c>
      <c r="Y37" s="209">
        <f t="shared" si="17"/>
        <v>33.397895126918051</v>
      </c>
      <c r="Z37" s="209">
        <f t="shared" si="18"/>
        <v>36.737684639609867</v>
      </c>
      <c r="AA37" s="209">
        <f t="shared" si="19"/>
        <v>40.411453103570857</v>
      </c>
    </row>
    <row r="38" spans="1:27" ht="15" x14ac:dyDescent="0.25">
      <c r="A38" s="44"/>
      <c r="B38" s="36"/>
      <c r="C38" s="46"/>
      <c r="D38" s="36"/>
      <c r="E38" s="81"/>
      <c r="F38" s="81"/>
      <c r="G38" s="81"/>
      <c r="H38" s="81"/>
      <c r="I38" s="73"/>
      <c r="J38" s="73"/>
      <c r="M38" s="40"/>
      <c r="P38" s="1"/>
      <c r="U38" s="1">
        <v>8</v>
      </c>
      <c r="V38" s="209">
        <f t="shared" si="14"/>
        <v>22.605155703783655</v>
      </c>
      <c r="W38" s="209">
        <f t="shared" si="15"/>
        <v>28.291605376108258</v>
      </c>
      <c r="X38" s="209">
        <f t="shared" si="16"/>
        <v>31.12076591371909</v>
      </c>
      <c r="Y38" s="209">
        <f t="shared" si="17"/>
        <v>34.232842505091</v>
      </c>
      <c r="Z38" s="209">
        <f t="shared" si="18"/>
        <v>37.656126755600113</v>
      </c>
      <c r="AA38" s="209">
        <f t="shared" si="19"/>
        <v>41.421739431160127</v>
      </c>
    </row>
    <row r="39" spans="1:27" x14ac:dyDescent="0.2">
      <c r="O39" s="40"/>
      <c r="P39" s="1"/>
      <c r="U39" s="1">
        <v>9</v>
      </c>
      <c r="V39" s="209">
        <f t="shared" si="14"/>
        <v>23.170284596378245</v>
      </c>
      <c r="W39" s="209">
        <f t="shared" si="15"/>
        <v>28.998895510510962</v>
      </c>
      <c r="X39" s="209">
        <f t="shared" si="16"/>
        <v>31.898785061562066</v>
      </c>
      <c r="Y39" s="209">
        <f t="shared" si="17"/>
        <v>35.088663567718271</v>
      </c>
      <c r="Z39" s="209">
        <f t="shared" si="18"/>
        <v>38.597529924490111</v>
      </c>
      <c r="AA39" s="209">
        <f t="shared" si="19"/>
        <v>42.457282916939128</v>
      </c>
    </row>
    <row r="40" spans="1:27" x14ac:dyDescent="0.2">
      <c r="U40" s="1">
        <v>10</v>
      </c>
      <c r="V40" s="209">
        <f t="shared" si="14"/>
        <v>23.749541711287698</v>
      </c>
      <c r="W40" s="209">
        <f t="shared" si="15"/>
        <v>29.723867898273735</v>
      </c>
      <c r="X40" s="209">
        <f t="shared" si="16"/>
        <v>32.696254688101114</v>
      </c>
      <c r="Y40" s="209">
        <f t="shared" si="17"/>
        <v>35.965880156911226</v>
      </c>
      <c r="Z40" s="209">
        <f t="shared" si="18"/>
        <v>39.562468172602358</v>
      </c>
      <c r="AA40" s="209">
        <f t="shared" si="19"/>
        <v>43.518714989862602</v>
      </c>
    </row>
    <row r="41" spans="1:27" x14ac:dyDescent="0.2">
      <c r="U41" s="1">
        <v>11</v>
      </c>
      <c r="V41" s="209">
        <f t="shared" si="14"/>
        <v>24.343280254069889</v>
      </c>
      <c r="W41" s="209">
        <f t="shared" si="15"/>
        <v>30.466964595730577</v>
      </c>
      <c r="X41" s="209">
        <f t="shared" si="16"/>
        <v>33.513661055303636</v>
      </c>
      <c r="Y41" s="209">
        <f t="shared" si="17"/>
        <v>36.865027160834003</v>
      </c>
      <c r="Z41" s="209">
        <f t="shared" si="18"/>
        <v>40.551529876917414</v>
      </c>
      <c r="AA41" s="209">
        <f t="shared" si="19"/>
        <v>44.606682864609162</v>
      </c>
    </row>
    <row r="42" spans="1:27" x14ac:dyDescent="0.2">
      <c r="D42" s="83"/>
      <c r="U42" s="1">
        <v>12</v>
      </c>
      <c r="V42" s="209">
        <f t="shared" si="14"/>
        <v>24.951862260421635</v>
      </c>
      <c r="W42" s="209">
        <f t="shared" si="15"/>
        <v>31.228638710623837</v>
      </c>
      <c r="X42" s="209">
        <f t="shared" si="16"/>
        <v>34.351502581686226</v>
      </c>
      <c r="Y42" s="209">
        <f t="shared" si="17"/>
        <v>37.786652839854852</v>
      </c>
      <c r="Z42" s="209">
        <f t="shared" si="18"/>
        <v>41.565318123840342</v>
      </c>
      <c r="AA42" s="209">
        <f t="shared" si="19"/>
        <v>45.721849936224388</v>
      </c>
    </row>
    <row r="43" spans="1:27" x14ac:dyDescent="0.2">
      <c r="D43" s="83"/>
      <c r="G43" s="35"/>
      <c r="U43" s="1">
        <v>13</v>
      </c>
      <c r="V43" s="209">
        <f t="shared" si="14"/>
        <v>25.575658816932172</v>
      </c>
      <c r="W43" s="209">
        <f t="shared" si="15"/>
        <v>32.009354678389428</v>
      </c>
      <c r="X43" s="209">
        <f t="shared" si="16"/>
        <v>35.210290146228381</v>
      </c>
      <c r="Y43" s="209">
        <f t="shared" si="17"/>
        <v>38.731319160851221</v>
      </c>
      <c r="Z43" s="209">
        <f t="shared" si="18"/>
        <v>42.60445107693635</v>
      </c>
      <c r="AA43" s="209">
        <f t="shared" si="19"/>
        <v>46.864896184629991</v>
      </c>
    </row>
    <row r="44" spans="1:27" x14ac:dyDescent="0.2">
      <c r="D44" s="83"/>
      <c r="U44" s="1">
        <v>14</v>
      </c>
      <c r="V44" s="209">
        <f t="shared" si="14"/>
        <v>26.215050287355474</v>
      </c>
      <c r="W44" s="209">
        <f t="shared" si="15"/>
        <v>32.809588545349158</v>
      </c>
      <c r="X44" s="209">
        <f t="shared" si="16"/>
        <v>36.090547399884088</v>
      </c>
      <c r="Y44" s="209">
        <f t="shared" si="17"/>
        <v>39.699602139872496</v>
      </c>
      <c r="Z44" s="209">
        <f t="shared" si="18"/>
        <v>43.669562353859753</v>
      </c>
      <c r="AA44" s="209">
        <f t="shared" si="19"/>
        <v>48.036518589245738</v>
      </c>
    </row>
    <row r="45" spans="1:27" x14ac:dyDescent="0.2">
      <c r="U45" s="1">
        <v>15</v>
      </c>
      <c r="V45" s="209">
        <f t="shared" si="14"/>
        <v>26.87042654453936</v>
      </c>
      <c r="W45" s="209">
        <f t="shared" si="15"/>
        <v>33.629828258982883</v>
      </c>
      <c r="X45" s="209">
        <f t="shared" si="16"/>
        <v>36.99281108488119</v>
      </c>
      <c r="Y45" s="209">
        <f t="shared" si="17"/>
        <v>40.692092193369305</v>
      </c>
      <c r="Z45" s="209">
        <f t="shared" si="18"/>
        <v>44.761301412706246</v>
      </c>
      <c r="AA45" s="209">
        <f t="shared" si="19"/>
        <v>49.237431553976876</v>
      </c>
    </row>
    <row r="46" spans="1:27" x14ac:dyDescent="0.2">
      <c r="U46" s="1">
        <v>16</v>
      </c>
      <c r="V46" s="209">
        <f t="shared" si="14"/>
        <v>27.542187208152843</v>
      </c>
      <c r="W46" s="209">
        <f t="shared" si="15"/>
        <v>34.470573965457454</v>
      </c>
      <c r="X46" s="209">
        <f t="shared" si="16"/>
        <v>37.917631362003213</v>
      </c>
      <c r="Y46" s="209">
        <f t="shared" si="17"/>
        <v>41.709394498203537</v>
      </c>
      <c r="Z46" s="209">
        <f t="shared" si="18"/>
        <v>45.880333948023896</v>
      </c>
      <c r="AA46" s="209">
        <f t="shared" si="19"/>
        <v>50.468367342826291</v>
      </c>
    </row>
    <row r="47" spans="1:27" x14ac:dyDescent="0.2">
      <c r="U47" s="1">
        <v>17</v>
      </c>
      <c r="V47" s="209">
        <f t="shared" si="14"/>
        <v>28.230741888356661</v>
      </c>
      <c r="W47" s="209">
        <f t="shared" si="15"/>
        <v>35.332338314593891</v>
      </c>
      <c r="X47" s="209">
        <f t="shared" si="16"/>
        <v>38.865572146053289</v>
      </c>
      <c r="Y47" s="209">
        <f t="shared" si="17"/>
        <v>42.752129360658621</v>
      </c>
      <c r="Z47" s="209">
        <f t="shared" si="18"/>
        <v>47.027342296724491</v>
      </c>
      <c r="AA47" s="209">
        <f t="shared" si="19"/>
        <v>51.730076526396942</v>
      </c>
    </row>
    <row r="48" spans="1:27" x14ac:dyDescent="0.2">
      <c r="U48" s="1">
        <v>18</v>
      </c>
      <c r="V48" s="209">
        <f t="shared" si="14"/>
        <v>28.936510435565577</v>
      </c>
      <c r="W48" s="209">
        <f t="shared" si="15"/>
        <v>36.215646772458733</v>
      </c>
      <c r="X48" s="209">
        <f t="shared" si="16"/>
        <v>39.837211449704618</v>
      </c>
      <c r="Y48" s="209">
        <f t="shared" si="17"/>
        <v>43.820932594675085</v>
      </c>
      <c r="Z48" s="209">
        <f t="shared" si="18"/>
        <v>48.203025854142602</v>
      </c>
      <c r="AA48" s="209">
        <f t="shared" si="19"/>
        <v>53.023328439556863</v>
      </c>
    </row>
    <row r="49" spans="1:27" x14ac:dyDescent="0.2">
      <c r="U49" s="1">
        <v>19</v>
      </c>
      <c r="V49" s="209">
        <f t="shared" si="14"/>
        <v>29.659923196454713</v>
      </c>
      <c r="W49" s="209">
        <f t="shared" si="15"/>
        <v>37.121037941770197</v>
      </c>
      <c r="X49" s="209">
        <f t="shared" si="16"/>
        <v>40.83314173594723</v>
      </c>
      <c r="Y49" s="209">
        <f t="shared" si="17"/>
        <v>44.916455909541959</v>
      </c>
      <c r="Z49" s="209">
        <f t="shared" si="18"/>
        <v>49.408101500496166</v>
      </c>
      <c r="AA49" s="209">
        <f t="shared" si="19"/>
        <v>54.34891165054578</v>
      </c>
    </row>
    <row r="50" spans="1:27" x14ac:dyDescent="0.2">
      <c r="U50" s="1">
        <v>20</v>
      </c>
      <c r="V50" s="209">
        <f t="shared" si="14"/>
        <v>30.401421276366079</v>
      </c>
      <c r="W50" s="209">
        <f t="shared" si="15"/>
        <v>38.04906389031445</v>
      </c>
      <c r="X50" s="209">
        <f t="shared" si="16"/>
        <v>41.853970279345909</v>
      </c>
      <c r="Y50" s="209">
        <f t="shared" si="17"/>
        <v>46.039367307280507</v>
      </c>
      <c r="Z50" s="209">
        <f t="shared" si="18"/>
        <v>50.643304038008566</v>
      </c>
      <c r="AA50" s="209">
        <f t="shared" si="19"/>
        <v>55.707634441809418</v>
      </c>
    </row>
    <row r="53" spans="1:27" x14ac:dyDescent="0.2">
      <c r="A53" s="158"/>
      <c r="B53" s="158"/>
      <c r="H53" s="158"/>
    </row>
    <row r="54" spans="1:27" x14ac:dyDescent="0.2">
      <c r="B54" s="158"/>
      <c r="H54" s="158"/>
    </row>
    <row r="55" spans="1:27" x14ac:dyDescent="0.2">
      <c r="B55" s="158"/>
      <c r="H55" s="158"/>
    </row>
    <row r="56" spans="1:27" x14ac:dyDescent="0.2">
      <c r="B56" s="158"/>
      <c r="H56" s="158"/>
    </row>
  </sheetData>
  <mergeCells count="47">
    <mergeCell ref="H30:J30"/>
    <mergeCell ref="I3:J3"/>
    <mergeCell ref="I4:J4"/>
    <mergeCell ref="H15:J15"/>
    <mergeCell ref="O4:O5"/>
    <mergeCell ref="A9:H9"/>
    <mergeCell ref="H4:H5"/>
    <mergeCell ref="H16:J16"/>
    <mergeCell ref="H29:J29"/>
    <mergeCell ref="F4:F5"/>
    <mergeCell ref="G4:G5"/>
    <mergeCell ref="M4:M5"/>
    <mergeCell ref="N4:N5"/>
    <mergeCell ref="K3:L3"/>
    <mergeCell ref="K4:L4"/>
    <mergeCell ref="A1:R1"/>
    <mergeCell ref="K15:M15"/>
    <mergeCell ref="K16:M16"/>
    <mergeCell ref="N15:P15"/>
    <mergeCell ref="N16:P16"/>
    <mergeCell ref="A15:A17"/>
    <mergeCell ref="Q15:S15"/>
    <mergeCell ref="Q16:S16"/>
    <mergeCell ref="E16:G16"/>
    <mergeCell ref="B3:C3"/>
    <mergeCell ref="D3:E3"/>
    <mergeCell ref="B15:D15"/>
    <mergeCell ref="B16:D16"/>
    <mergeCell ref="E15:G15"/>
    <mergeCell ref="A3:A5"/>
    <mergeCell ref="B4:B5"/>
    <mergeCell ref="W3:AB3"/>
    <mergeCell ref="A29:A31"/>
    <mergeCell ref="B29:D29"/>
    <mergeCell ref="E29:G29"/>
    <mergeCell ref="K29:M29"/>
    <mergeCell ref="N29:P29"/>
    <mergeCell ref="Q29:S29"/>
    <mergeCell ref="B30:D30"/>
    <mergeCell ref="E30:G30"/>
    <mergeCell ref="K30:M30"/>
    <mergeCell ref="N30:P30"/>
    <mergeCell ref="Q30:S30"/>
    <mergeCell ref="A7:H7"/>
    <mergeCell ref="C4:C5"/>
    <mergeCell ref="D4:D5"/>
    <mergeCell ref="E4:E5"/>
  </mergeCells>
  <pageMargins left="0.7" right="0.7" top="0.75" bottom="0.75" header="0.3" footer="0.3"/>
  <pageSetup orientation="portrait" r:id="rId1"/>
  <ignoredErrors>
    <ignoredError sqref="L7 I8:O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72218-FE12-4419-AC95-58B24EF56481}">
  <sheetPr>
    <tabColor rgb="FFA2AE74"/>
  </sheetPr>
  <dimension ref="A1:AH13"/>
  <sheetViews>
    <sheetView zoomScaleNormal="100" workbookViewId="0">
      <selection activeCell="A3" sqref="A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2" t="s">
        <v>112</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2" spans="1:26" ht="15.75" x14ac:dyDescent="0.25">
      <c r="A2" s="222" t="s">
        <v>383</v>
      </c>
    </row>
    <row r="3" spans="1:26" x14ac:dyDescent="0.25">
      <c r="A3" s="12">
        <v>175</v>
      </c>
    </row>
    <row r="4" spans="1:26" ht="20.25" x14ac:dyDescent="0.3">
      <c r="A4" s="171"/>
      <c r="B4" s="171"/>
      <c r="C4" s="171"/>
      <c r="D4" s="171"/>
      <c r="E4" s="171"/>
      <c r="F4" s="171"/>
      <c r="G4" s="171"/>
      <c r="H4" s="171"/>
      <c r="I4" s="171"/>
      <c r="J4" s="171"/>
      <c r="K4" s="171"/>
      <c r="L4" s="171"/>
      <c r="M4" s="171"/>
      <c r="N4" s="171"/>
      <c r="O4" s="171"/>
    </row>
    <row r="5" spans="1:26" ht="15.75" x14ac:dyDescent="0.25">
      <c r="A5" s="314" t="s">
        <v>306</v>
      </c>
      <c r="B5" s="314"/>
      <c r="C5" s="314"/>
      <c r="E5" s="314" t="s">
        <v>307</v>
      </c>
      <c r="F5" s="314"/>
      <c r="G5" s="314"/>
      <c r="I5" s="314" t="s">
        <v>308</v>
      </c>
      <c r="J5" s="314"/>
      <c r="K5" s="314"/>
      <c r="M5" s="34" t="s">
        <v>309</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2</v>
      </c>
      <c r="C7" s="19">
        <f>B7/A3</f>
        <v>1.1428571428571429E-2</v>
      </c>
      <c r="E7" s="23" t="s">
        <v>125</v>
      </c>
      <c r="F7" s="18"/>
      <c r="G7" s="19">
        <v>1.4999999999999999E-2</v>
      </c>
      <c r="I7" s="23" t="s">
        <v>136</v>
      </c>
      <c r="J7" s="18">
        <v>153</v>
      </c>
      <c r="K7" s="19">
        <f>J7/A3</f>
        <v>0.87428571428571433</v>
      </c>
      <c r="M7" s="23" t="s">
        <v>133</v>
      </c>
      <c r="N7" s="18">
        <v>3</v>
      </c>
      <c r="O7" s="19">
        <f>N7/A3</f>
        <v>1.7142857142857144E-2</v>
      </c>
    </row>
    <row r="8" spans="1:26" x14ac:dyDescent="0.25">
      <c r="A8" s="20" t="s">
        <v>119</v>
      </c>
      <c r="B8" s="21">
        <v>42</v>
      </c>
      <c r="C8" s="22">
        <f>B8/A3</f>
        <v>0.24</v>
      </c>
      <c r="E8" s="24" t="s">
        <v>126</v>
      </c>
      <c r="F8" s="21"/>
      <c r="G8" s="19">
        <v>0.125</v>
      </c>
      <c r="I8" s="24" t="s">
        <v>138</v>
      </c>
      <c r="J8" s="21">
        <v>9</v>
      </c>
      <c r="K8" s="19">
        <f>J8/A3</f>
        <v>5.1428571428571428E-2</v>
      </c>
      <c r="M8" s="24" t="s">
        <v>134</v>
      </c>
      <c r="N8" s="21">
        <v>172</v>
      </c>
      <c r="O8" s="22">
        <f>N8/A3</f>
        <v>0.98285714285714287</v>
      </c>
    </row>
    <row r="9" spans="1:26" x14ac:dyDescent="0.25">
      <c r="A9" s="20" t="s">
        <v>120</v>
      </c>
      <c r="B9" s="21">
        <v>41</v>
      </c>
      <c r="C9" s="22">
        <f>B9/A3</f>
        <v>0.23428571428571429</v>
      </c>
      <c r="E9" s="24" t="s">
        <v>127</v>
      </c>
      <c r="F9" s="21"/>
      <c r="G9" s="19">
        <v>0.20499999999999999</v>
      </c>
      <c r="I9" s="24" t="s">
        <v>137</v>
      </c>
      <c r="J9" s="21">
        <v>8</v>
      </c>
      <c r="K9" s="19">
        <f>J9/A3</f>
        <v>4.5714285714285714E-2</v>
      </c>
    </row>
    <row r="10" spans="1:26" x14ac:dyDescent="0.25">
      <c r="A10" s="20" t="s">
        <v>121</v>
      </c>
      <c r="B10" s="21">
        <v>40</v>
      </c>
      <c r="C10" s="22">
        <f>B10/A3</f>
        <v>0.22857142857142856</v>
      </c>
      <c r="E10" s="24" t="s">
        <v>128</v>
      </c>
      <c r="F10" s="21"/>
      <c r="G10" s="19">
        <v>0.13500000000000001</v>
      </c>
      <c r="I10" s="24" t="s">
        <v>140</v>
      </c>
      <c r="J10" s="21">
        <v>3</v>
      </c>
      <c r="K10" s="19">
        <f>J10/A3</f>
        <v>1.7142857142857144E-2</v>
      </c>
    </row>
    <row r="11" spans="1:26" x14ac:dyDescent="0.25">
      <c r="A11" s="20" t="s">
        <v>122</v>
      </c>
      <c r="B11" s="21">
        <v>29</v>
      </c>
      <c r="C11" s="22">
        <f>B11/A3</f>
        <v>0.1657142857142857</v>
      </c>
      <c r="E11" s="24" t="s">
        <v>129</v>
      </c>
      <c r="F11" s="21"/>
      <c r="G11" s="19">
        <v>0.35299999999999998</v>
      </c>
      <c r="I11" s="24" t="s">
        <v>139</v>
      </c>
      <c r="J11" s="21">
        <v>2</v>
      </c>
      <c r="K11" s="19">
        <f>J11/A3</f>
        <v>1.1428571428571429E-2</v>
      </c>
    </row>
    <row r="12" spans="1:26" x14ac:dyDescent="0.25">
      <c r="A12" s="20" t="s">
        <v>123</v>
      </c>
      <c r="B12" s="21">
        <v>16</v>
      </c>
      <c r="C12" s="22">
        <f>B12/A3</f>
        <v>9.1428571428571428E-2</v>
      </c>
      <c r="E12" s="24" t="s">
        <v>130</v>
      </c>
      <c r="F12" s="21"/>
      <c r="G12" s="19">
        <v>0.154</v>
      </c>
      <c r="I12" s="24" t="s">
        <v>141</v>
      </c>
      <c r="J12" s="21">
        <v>0</v>
      </c>
      <c r="K12" s="19">
        <f>J12/A3</f>
        <v>0</v>
      </c>
    </row>
    <row r="13" spans="1:26" x14ac:dyDescent="0.25">
      <c r="A13" s="20" t="s">
        <v>124</v>
      </c>
      <c r="B13" s="21">
        <v>6</v>
      </c>
      <c r="C13" s="22">
        <f>B13/A3</f>
        <v>3.4285714285714287E-2</v>
      </c>
      <c r="E13" s="24" t="s">
        <v>131</v>
      </c>
      <c r="F13" s="21"/>
      <c r="G13" s="19">
        <v>1.2E-2</v>
      </c>
      <c r="I13" s="24" t="s">
        <v>142</v>
      </c>
      <c r="J13" s="21">
        <v>0</v>
      </c>
      <c r="K13" s="19">
        <f>J13/A3</f>
        <v>0</v>
      </c>
    </row>
  </sheetData>
  <sortState xmlns:xlrd2="http://schemas.microsoft.com/office/spreadsheetml/2017/richdata2" ref="I7:K13">
    <sortCondition descending="1" ref="J7:J13"/>
  </sortState>
  <mergeCells count="4">
    <mergeCell ref="A1:Z1"/>
    <mergeCell ref="A5:C5"/>
    <mergeCell ref="E5:G5"/>
    <mergeCell ref="I5:K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A117-0FAE-4EC6-B140-64C8115AE927}">
  <sheetPr>
    <tabColor rgb="FFA2AE74"/>
  </sheetPr>
  <dimension ref="A1:Z56"/>
  <sheetViews>
    <sheetView zoomScaleNormal="100" workbookViewId="0">
      <selection activeCell="D13" sqref="D13"/>
    </sheetView>
  </sheetViews>
  <sheetFormatPr defaultRowHeight="15" x14ac:dyDescent="0.25"/>
  <cols>
    <col min="1" max="1" width="37.5703125" bestFit="1" customWidth="1"/>
    <col min="2" max="2" width="12.28515625" customWidth="1"/>
    <col min="3" max="3" width="12.42578125" customWidth="1"/>
    <col min="4" max="4" width="13.57031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8.140625" bestFit="1" customWidth="1"/>
    <col min="16" max="16" width="8.140625" style="10" bestFit="1" customWidth="1"/>
    <col min="17" max="18" width="8.140625" bestFit="1" customWidth="1"/>
    <col min="19" max="20" width="8.7109375" bestFit="1" customWidth="1"/>
    <col min="22" max="23" width="8.7109375" bestFit="1" customWidth="1"/>
    <col min="24"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62" t="s">
        <v>113</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4" spans="1:26" ht="18.75" x14ac:dyDescent="0.3">
      <c r="A4" s="318" t="s">
        <v>194</v>
      </c>
      <c r="B4" s="318"/>
      <c r="C4" s="318"/>
      <c r="D4" s="318"/>
      <c r="E4" s="318"/>
      <c r="F4" s="318"/>
      <c r="G4" s="318"/>
      <c r="H4" s="318"/>
    </row>
    <row r="5" spans="1:26" ht="36" customHeight="1" x14ac:dyDescent="0.25">
      <c r="A5" s="316" t="s">
        <v>211</v>
      </c>
      <c r="B5" s="317" t="s">
        <v>143</v>
      </c>
      <c r="C5" s="317" t="s">
        <v>213</v>
      </c>
      <c r="D5" s="317" t="s">
        <v>257</v>
      </c>
      <c r="E5" s="317" t="s">
        <v>231</v>
      </c>
      <c r="F5" s="317"/>
      <c r="G5" s="317" t="s">
        <v>214</v>
      </c>
      <c r="H5" s="317"/>
      <c r="P5"/>
      <c r="R5" s="10"/>
    </row>
    <row r="6" spans="1:26" ht="15.75" thickBot="1" x14ac:dyDescent="0.3">
      <c r="A6" s="316"/>
      <c r="B6" s="317"/>
      <c r="C6" s="317"/>
      <c r="D6" s="319"/>
      <c r="E6" s="163" t="s">
        <v>157</v>
      </c>
      <c r="F6" s="163" t="s">
        <v>215</v>
      </c>
      <c r="G6" s="163" t="s">
        <v>157</v>
      </c>
      <c r="H6" s="163" t="s">
        <v>215</v>
      </c>
      <c r="P6"/>
      <c r="R6" s="10"/>
    </row>
    <row r="7" spans="1:26" ht="15.75" thickBot="1" x14ac:dyDescent="0.3">
      <c r="A7" s="195" t="s">
        <v>85</v>
      </c>
      <c r="B7" s="196">
        <v>1</v>
      </c>
      <c r="C7" s="197">
        <f>'1A'!B11</f>
        <v>15.65</v>
      </c>
      <c r="D7" s="198" t="s">
        <v>186</v>
      </c>
      <c r="E7" s="199">
        <f t="shared" ref="E7:E12" si="0">W19-B19</f>
        <v>103</v>
      </c>
      <c r="F7" s="200">
        <f t="shared" ref="F7:F12" si="1">W29</f>
        <v>1.4305555555555556</v>
      </c>
      <c r="G7" s="201">
        <f t="shared" ref="G7:G12" si="2">S38-B38</f>
        <v>7</v>
      </c>
      <c r="H7" s="202">
        <f t="shared" ref="H7:H12" si="3">S48</f>
        <v>0.7963594994311719</v>
      </c>
      <c r="P7"/>
      <c r="R7" s="10"/>
    </row>
    <row r="8" spans="1:26" ht="15.75" thickTop="1" x14ac:dyDescent="0.25">
      <c r="A8" s="178" t="s">
        <v>212</v>
      </c>
      <c r="B8" s="172">
        <v>0.97</v>
      </c>
      <c r="C8" s="185">
        <f>S39</f>
        <v>23.74</v>
      </c>
      <c r="D8" s="204">
        <f>C8-C7</f>
        <v>8.0899999999999981</v>
      </c>
      <c r="E8" s="174">
        <f t="shared" si="0"/>
        <v>-89</v>
      </c>
      <c r="F8" s="173">
        <f t="shared" si="1"/>
        <v>-0.89898989898989901</v>
      </c>
      <c r="G8" s="176">
        <f t="shared" si="2"/>
        <v>2.6799999999999997</v>
      </c>
      <c r="H8" s="177">
        <f t="shared" si="3"/>
        <v>0.12725546058879392</v>
      </c>
      <c r="P8"/>
      <c r="R8" s="10"/>
    </row>
    <row r="9" spans="1:26" x14ac:dyDescent="0.25">
      <c r="A9" s="178" t="s">
        <v>289</v>
      </c>
      <c r="B9" s="164">
        <v>0.96</v>
      </c>
      <c r="C9" s="185">
        <f t="shared" ref="C9:C12" si="4">S40</f>
        <v>20.85</v>
      </c>
      <c r="D9" s="204">
        <f>C9-C7</f>
        <v>5.2000000000000011</v>
      </c>
      <c r="E9" s="174">
        <f t="shared" si="0"/>
        <v>26</v>
      </c>
      <c r="F9" s="173">
        <f t="shared" si="1"/>
        <v>0.41269841269841268</v>
      </c>
      <c r="G9" s="175">
        <f t="shared" si="2"/>
        <v>3.8000000000000007</v>
      </c>
      <c r="H9" s="177">
        <f>S50</f>
        <v>0.22287390029325516</v>
      </c>
      <c r="P9"/>
      <c r="R9" s="10"/>
    </row>
    <row r="10" spans="1:26" x14ac:dyDescent="0.25">
      <c r="A10" s="178" t="s">
        <v>261</v>
      </c>
      <c r="B10" s="164">
        <v>0.93</v>
      </c>
      <c r="C10" s="185">
        <f t="shared" si="4"/>
        <v>16.64</v>
      </c>
      <c r="D10" s="210">
        <f>C10-C7</f>
        <v>0.99000000000000021</v>
      </c>
      <c r="E10" s="174">
        <f t="shared" si="0"/>
        <v>-215</v>
      </c>
      <c r="F10" s="173">
        <f t="shared" si="1"/>
        <v>-0.46137339055793991</v>
      </c>
      <c r="G10" s="175">
        <f t="shared" si="2"/>
        <v>6.76</v>
      </c>
      <c r="H10" s="177">
        <f t="shared" si="3"/>
        <v>0.68421052631578938</v>
      </c>
      <c r="P10"/>
      <c r="R10" s="10"/>
    </row>
    <row r="11" spans="1:26" x14ac:dyDescent="0.25">
      <c r="A11" s="178" t="s">
        <v>290</v>
      </c>
      <c r="B11" s="164">
        <v>0.93</v>
      </c>
      <c r="C11" s="185">
        <f t="shared" si="4"/>
        <v>21.01</v>
      </c>
      <c r="D11" s="204">
        <f>C11-C7</f>
        <v>5.3600000000000012</v>
      </c>
      <c r="E11" s="174">
        <f t="shared" si="0"/>
        <v>-21</v>
      </c>
      <c r="F11" s="173">
        <f t="shared" si="1"/>
        <v>-0.67741935483870963</v>
      </c>
      <c r="G11" s="175">
        <f t="shared" si="2"/>
        <v>8.5400000000000009</v>
      </c>
      <c r="H11" s="177">
        <f t="shared" si="3"/>
        <v>0.68484362469927829</v>
      </c>
      <c r="P11"/>
      <c r="R11" s="10"/>
    </row>
    <row r="12" spans="1:26" ht="15.75" thickBot="1" x14ac:dyDescent="0.3">
      <c r="A12" s="179" t="s">
        <v>288</v>
      </c>
      <c r="B12" s="180">
        <v>0.92</v>
      </c>
      <c r="C12" s="186">
        <f t="shared" si="4"/>
        <v>18.489999999999998</v>
      </c>
      <c r="D12" s="205">
        <f>C12-C7</f>
        <v>2.8399999999999981</v>
      </c>
      <c r="E12" s="181">
        <f t="shared" si="0"/>
        <v>-324</v>
      </c>
      <c r="F12" s="182">
        <f t="shared" si="1"/>
        <v>-0.14720581553839163</v>
      </c>
      <c r="G12" s="183">
        <f t="shared" si="2"/>
        <v>7.129999999999999</v>
      </c>
      <c r="H12" s="184">
        <f t="shared" si="3"/>
        <v>0.6276408450704225</v>
      </c>
      <c r="P12"/>
      <c r="R12" s="10"/>
    </row>
    <row r="13" spans="1:26" x14ac:dyDescent="0.25">
      <c r="A13" s="1"/>
      <c r="B13" s="35"/>
      <c r="C13" s="36"/>
      <c r="D13" s="36"/>
    </row>
    <row r="14" spans="1:26" x14ac:dyDescent="0.25">
      <c r="G14" s="215"/>
    </row>
    <row r="15" spans="1:26" x14ac:dyDescent="0.25">
      <c r="G15" s="215"/>
    </row>
    <row r="17" spans="1:26" ht="15.75" x14ac:dyDescent="0.25">
      <c r="A17" s="315" t="s">
        <v>310</v>
      </c>
      <c r="B17" s="315"/>
      <c r="C17" s="315"/>
      <c r="D17" s="315"/>
      <c r="E17" s="315"/>
      <c r="F17" s="315"/>
      <c r="G17" s="315"/>
      <c r="H17" s="315"/>
      <c r="I17" s="315"/>
      <c r="J17" s="315"/>
      <c r="K17" s="315"/>
      <c r="L17" s="315"/>
      <c r="M17" s="315"/>
      <c r="N17" s="315"/>
      <c r="O17" s="315"/>
      <c r="P17" s="315"/>
      <c r="Q17" s="315"/>
      <c r="R17" s="315"/>
      <c r="S17" s="315"/>
      <c r="T17" s="315"/>
      <c r="U17" s="315"/>
      <c r="V17" s="315"/>
      <c r="W17" s="315"/>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85</v>
      </c>
      <c r="B19" s="166">
        <v>72</v>
      </c>
      <c r="C19" s="166">
        <v>74</v>
      </c>
      <c r="D19" s="166">
        <v>75</v>
      </c>
      <c r="E19" s="166">
        <v>68</v>
      </c>
      <c r="F19" s="166">
        <v>71</v>
      </c>
      <c r="G19" s="166">
        <v>76</v>
      </c>
      <c r="H19" s="166">
        <v>74</v>
      </c>
      <c r="I19" s="166">
        <v>66</v>
      </c>
      <c r="J19" s="166">
        <v>56</v>
      </c>
      <c r="K19" s="166">
        <v>54</v>
      </c>
      <c r="L19" s="166">
        <v>48</v>
      </c>
      <c r="M19" s="166">
        <v>43</v>
      </c>
      <c r="N19" s="166">
        <v>45</v>
      </c>
      <c r="O19" s="166">
        <v>46</v>
      </c>
      <c r="P19" s="166">
        <v>55</v>
      </c>
      <c r="Q19" s="166">
        <v>86</v>
      </c>
      <c r="R19" s="166">
        <v>82</v>
      </c>
      <c r="S19" s="166">
        <v>90</v>
      </c>
      <c r="T19" s="166">
        <v>120</v>
      </c>
      <c r="U19" s="166">
        <v>127</v>
      </c>
      <c r="V19" s="166">
        <v>158</v>
      </c>
      <c r="W19" s="166">
        <v>175</v>
      </c>
    </row>
    <row r="20" spans="1:26" ht="15.75" thickTop="1" x14ac:dyDescent="0.25">
      <c r="A20" s="143" t="s">
        <v>212</v>
      </c>
      <c r="B20" s="144">
        <v>99</v>
      </c>
      <c r="C20" s="144">
        <v>102</v>
      </c>
      <c r="D20" s="144">
        <v>100</v>
      </c>
      <c r="E20" s="144">
        <v>97</v>
      </c>
      <c r="F20" s="144">
        <v>95</v>
      </c>
      <c r="G20" s="144">
        <v>80</v>
      </c>
      <c r="H20" s="144">
        <v>81</v>
      </c>
      <c r="I20" s="144">
        <v>75</v>
      </c>
      <c r="J20" s="144">
        <v>75</v>
      </c>
      <c r="K20" s="144">
        <v>61</v>
      </c>
      <c r="L20" s="144">
        <v>58</v>
      </c>
      <c r="M20" s="144">
        <v>54</v>
      </c>
      <c r="N20" s="144">
        <v>51</v>
      </c>
      <c r="O20" s="144">
        <v>51</v>
      </c>
      <c r="P20" s="144">
        <v>43</v>
      </c>
      <c r="Q20" s="144">
        <v>19</v>
      </c>
      <c r="R20" s="144">
        <v>10</v>
      </c>
      <c r="S20" s="144">
        <v>10</v>
      </c>
      <c r="T20" s="144">
        <v>10</v>
      </c>
      <c r="U20" s="144">
        <v>10</v>
      </c>
      <c r="V20" s="144">
        <v>10</v>
      </c>
      <c r="W20" s="144">
        <v>10</v>
      </c>
    </row>
    <row r="21" spans="1:26" x14ac:dyDescent="0.25">
      <c r="A21" s="143" t="s">
        <v>289</v>
      </c>
      <c r="B21" s="144">
        <v>63</v>
      </c>
      <c r="C21" s="144">
        <v>69</v>
      </c>
      <c r="D21" s="144">
        <v>66</v>
      </c>
      <c r="E21" s="144">
        <v>68</v>
      </c>
      <c r="F21" s="144">
        <v>71</v>
      </c>
      <c r="G21" s="144">
        <v>70</v>
      </c>
      <c r="H21" s="144">
        <v>69</v>
      </c>
      <c r="I21" s="144">
        <v>77</v>
      </c>
      <c r="J21" s="144">
        <v>71</v>
      </c>
      <c r="K21" s="144">
        <v>69</v>
      </c>
      <c r="L21" s="144">
        <v>71</v>
      </c>
      <c r="M21" s="144">
        <v>73</v>
      </c>
      <c r="N21" s="144">
        <v>82</v>
      </c>
      <c r="O21" s="144">
        <v>87</v>
      </c>
      <c r="P21" s="144">
        <v>91</v>
      </c>
      <c r="Q21" s="144">
        <v>101</v>
      </c>
      <c r="R21" s="144">
        <v>112</v>
      </c>
      <c r="S21" s="144">
        <v>103</v>
      </c>
      <c r="T21" s="144">
        <v>99</v>
      </c>
      <c r="U21" s="144">
        <v>82</v>
      </c>
      <c r="V21" s="144">
        <v>71</v>
      </c>
      <c r="W21" s="144">
        <v>89</v>
      </c>
    </row>
    <row r="22" spans="1:26" x14ac:dyDescent="0.25">
      <c r="A22" s="143" t="s">
        <v>261</v>
      </c>
      <c r="B22" s="144">
        <v>466</v>
      </c>
      <c r="C22" s="144">
        <v>482</v>
      </c>
      <c r="D22" s="144">
        <v>491</v>
      </c>
      <c r="E22" s="144">
        <v>468</v>
      </c>
      <c r="F22" s="144">
        <v>456</v>
      </c>
      <c r="G22" s="144">
        <v>453</v>
      </c>
      <c r="H22" s="144">
        <v>434</v>
      </c>
      <c r="I22" s="144">
        <v>402</v>
      </c>
      <c r="J22" s="144">
        <v>387</v>
      </c>
      <c r="K22" s="144">
        <v>413</v>
      </c>
      <c r="L22" s="144">
        <v>428</v>
      </c>
      <c r="M22" s="144">
        <v>451</v>
      </c>
      <c r="N22" s="144">
        <v>457</v>
      </c>
      <c r="O22" s="144">
        <v>435</v>
      </c>
      <c r="P22" s="144">
        <v>403</v>
      </c>
      <c r="Q22" s="144">
        <v>380</v>
      </c>
      <c r="R22" s="144">
        <v>371</v>
      </c>
      <c r="S22" s="144">
        <v>332</v>
      </c>
      <c r="T22" s="144">
        <v>310</v>
      </c>
      <c r="U22" s="144">
        <v>279</v>
      </c>
      <c r="V22" s="144">
        <v>253</v>
      </c>
      <c r="W22" s="144">
        <v>251</v>
      </c>
    </row>
    <row r="23" spans="1:26" x14ac:dyDescent="0.25">
      <c r="A23" s="143" t="s">
        <v>290</v>
      </c>
      <c r="B23" s="144">
        <v>31</v>
      </c>
      <c r="C23" s="144">
        <v>32</v>
      </c>
      <c r="D23" s="144">
        <v>31</v>
      </c>
      <c r="E23" s="144">
        <v>31</v>
      </c>
      <c r="F23" s="144">
        <v>34</v>
      </c>
      <c r="G23" s="144">
        <v>32</v>
      </c>
      <c r="H23" s="144">
        <v>35</v>
      </c>
      <c r="I23" s="144">
        <v>37</v>
      </c>
      <c r="J23" s="144">
        <v>44</v>
      </c>
      <c r="K23" s="144">
        <v>46</v>
      </c>
      <c r="L23" s="144">
        <v>50</v>
      </c>
      <c r="M23" s="144">
        <v>29</v>
      </c>
      <c r="N23" s="144">
        <v>29</v>
      </c>
      <c r="O23" s="144">
        <v>23</v>
      </c>
      <c r="P23" s="144">
        <v>28</v>
      </c>
      <c r="Q23" s="144">
        <v>29</v>
      </c>
      <c r="R23" s="144">
        <v>29</v>
      </c>
      <c r="S23" s="144">
        <v>25</v>
      </c>
      <c r="T23" s="144">
        <v>10</v>
      </c>
      <c r="U23" s="144">
        <v>10</v>
      </c>
      <c r="V23" s="144">
        <v>11</v>
      </c>
      <c r="W23" s="144">
        <v>10</v>
      </c>
    </row>
    <row r="24" spans="1:26" x14ac:dyDescent="0.25">
      <c r="A24" s="143" t="s">
        <v>288</v>
      </c>
      <c r="B24" s="146">
        <v>2201</v>
      </c>
      <c r="C24" s="146">
        <v>2196</v>
      </c>
      <c r="D24" s="146">
        <v>2279</v>
      </c>
      <c r="E24" s="146">
        <v>2121</v>
      </c>
      <c r="F24" s="146">
        <v>2108</v>
      </c>
      <c r="G24" s="146">
        <v>2187</v>
      </c>
      <c r="H24" s="146">
        <v>2091</v>
      </c>
      <c r="I24" s="146">
        <v>1975</v>
      </c>
      <c r="J24" s="146">
        <v>1818</v>
      </c>
      <c r="K24" s="146">
        <v>1848</v>
      </c>
      <c r="L24" s="146">
        <v>1858</v>
      </c>
      <c r="M24" s="146">
        <v>1837</v>
      </c>
      <c r="N24" s="146">
        <v>1889</v>
      </c>
      <c r="O24" s="146">
        <v>1883</v>
      </c>
      <c r="P24" s="146">
        <v>1930</v>
      </c>
      <c r="Q24" s="146">
        <v>1967</v>
      </c>
      <c r="R24" s="146">
        <v>1935</v>
      </c>
      <c r="S24" s="146">
        <v>1967</v>
      </c>
      <c r="T24" s="146">
        <v>2028</v>
      </c>
      <c r="U24" s="146">
        <v>1953</v>
      </c>
      <c r="V24" s="146">
        <v>1892</v>
      </c>
      <c r="W24" s="146">
        <v>1877</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5" t="s">
        <v>311</v>
      </c>
      <c r="B27" s="315"/>
      <c r="C27" s="315"/>
      <c r="D27" s="315"/>
      <c r="E27" s="315"/>
      <c r="F27" s="315"/>
      <c r="G27" s="315"/>
      <c r="H27" s="315"/>
      <c r="I27" s="315"/>
      <c r="J27" s="315"/>
      <c r="K27" s="315"/>
      <c r="L27" s="315"/>
      <c r="M27" s="315"/>
      <c r="N27" s="315"/>
      <c r="O27" s="315"/>
      <c r="P27" s="315"/>
      <c r="Q27" s="315"/>
      <c r="R27" s="315"/>
      <c r="S27" s="315"/>
      <c r="T27" s="315"/>
      <c r="U27" s="315"/>
      <c r="V27" s="315"/>
      <c r="W27" s="315"/>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85</v>
      </c>
      <c r="B29" s="167">
        <f t="shared" ref="B29:B34" si="5">(B19-B19)/B19</f>
        <v>0</v>
      </c>
      <c r="C29" s="167">
        <f t="shared" ref="C29:C34" si="6">(C19-B19)/B19</f>
        <v>2.7777777777777776E-2</v>
      </c>
      <c r="D29" s="167">
        <f t="shared" ref="D29:D34" si="7">(D19-B19)/B19</f>
        <v>4.1666666666666664E-2</v>
      </c>
      <c r="E29" s="167">
        <f t="shared" ref="E29:E34" si="8">(E19-B19)/B19</f>
        <v>-5.5555555555555552E-2</v>
      </c>
      <c r="F29" s="167">
        <f t="shared" ref="F29:F34" si="9">(F19-B19)/B19</f>
        <v>-1.3888888888888888E-2</v>
      </c>
      <c r="G29" s="167">
        <f t="shared" ref="G29:G34" si="10">(G19-B19)/B19</f>
        <v>5.5555555555555552E-2</v>
      </c>
      <c r="H29" s="167">
        <f t="shared" ref="H29:H34" si="11">(H19-B19)/B19</f>
        <v>2.7777777777777776E-2</v>
      </c>
      <c r="I29" s="167">
        <f t="shared" ref="I29:I34" si="12">(I19-B19)/B19</f>
        <v>-8.3333333333333329E-2</v>
      </c>
      <c r="J29" s="167">
        <f t="shared" ref="J29:J34" si="13">(J19-B19)/B19</f>
        <v>-0.22222222222222221</v>
      </c>
      <c r="K29" s="167">
        <f t="shared" ref="K29:K34" si="14">(K19-B19)/B19</f>
        <v>-0.25</v>
      </c>
      <c r="L29" s="167">
        <f t="shared" ref="L29:L34" si="15">(L19-B19)/B19</f>
        <v>-0.33333333333333331</v>
      </c>
      <c r="M29" s="167">
        <f t="shared" ref="M29:M34" si="16">(M19-B19)/B19</f>
        <v>-0.40277777777777779</v>
      </c>
      <c r="N29" s="167">
        <f t="shared" ref="N29:N34" si="17">(N19-B19)/B19</f>
        <v>-0.375</v>
      </c>
      <c r="O29" s="167">
        <f t="shared" ref="O29:O34" si="18">(O19-B19)/B19</f>
        <v>-0.3611111111111111</v>
      </c>
      <c r="P29" s="167">
        <f t="shared" ref="P29:P34" si="19">(P19-B19)/B19</f>
        <v>-0.2361111111111111</v>
      </c>
      <c r="Q29" s="167">
        <f t="shared" ref="Q29:Q34" si="20">(Q19-B19)/B19</f>
        <v>0.19444444444444445</v>
      </c>
      <c r="R29" s="167">
        <f t="shared" ref="R29:R34" si="21">(R19-B19)/B19</f>
        <v>0.1388888888888889</v>
      </c>
      <c r="S29" s="167">
        <f t="shared" ref="S29:S34" si="22">(S19-B19)/B19</f>
        <v>0.25</v>
      </c>
      <c r="T29" s="167">
        <f t="shared" ref="T29:T34" si="23">(T19-B19)/B19</f>
        <v>0.66666666666666663</v>
      </c>
      <c r="U29" s="167">
        <f t="shared" ref="U29:U34" si="24">(U19-B19)/B19</f>
        <v>0.76388888888888884</v>
      </c>
      <c r="V29" s="167">
        <f t="shared" ref="V29:V34" si="25">(V19-B19)/B19</f>
        <v>1.1944444444444444</v>
      </c>
      <c r="W29" s="167">
        <f t="shared" ref="W29:W34" si="26">(W19-B19)/B19</f>
        <v>1.4305555555555556</v>
      </c>
      <c r="Y29" s="215" t="s">
        <v>212</v>
      </c>
      <c r="Z29" s="216">
        <v>2.68</v>
      </c>
    </row>
    <row r="30" spans="1:26" ht="15.75" thickTop="1" x14ac:dyDescent="0.25">
      <c r="A30" s="143" t="s">
        <v>212</v>
      </c>
      <c r="B30" s="147">
        <f t="shared" si="5"/>
        <v>0</v>
      </c>
      <c r="C30" s="147">
        <f t="shared" si="6"/>
        <v>3.0303030303030304E-2</v>
      </c>
      <c r="D30" s="147">
        <f t="shared" si="7"/>
        <v>1.0101010101010102E-2</v>
      </c>
      <c r="E30" s="147">
        <f t="shared" si="8"/>
        <v>-2.0202020202020204E-2</v>
      </c>
      <c r="F30" s="147">
        <f t="shared" si="9"/>
        <v>-4.0404040404040407E-2</v>
      </c>
      <c r="G30" s="147">
        <f t="shared" si="10"/>
        <v>-0.19191919191919191</v>
      </c>
      <c r="H30" s="147">
        <f t="shared" si="11"/>
        <v>-0.18181818181818182</v>
      </c>
      <c r="I30" s="147">
        <f t="shared" si="12"/>
        <v>-0.24242424242424243</v>
      </c>
      <c r="J30" s="147">
        <f t="shared" si="13"/>
        <v>-0.24242424242424243</v>
      </c>
      <c r="K30" s="147">
        <f t="shared" si="14"/>
        <v>-0.38383838383838381</v>
      </c>
      <c r="L30" s="147">
        <f t="shared" si="15"/>
        <v>-0.41414141414141414</v>
      </c>
      <c r="M30" s="147">
        <f t="shared" si="16"/>
        <v>-0.45454545454545453</v>
      </c>
      <c r="N30" s="147">
        <f t="shared" si="17"/>
        <v>-0.48484848484848486</v>
      </c>
      <c r="O30" s="147">
        <f t="shared" si="18"/>
        <v>-0.48484848484848486</v>
      </c>
      <c r="P30" s="147">
        <f t="shared" si="19"/>
        <v>-0.56565656565656564</v>
      </c>
      <c r="Q30" s="147">
        <f t="shared" si="20"/>
        <v>-0.80808080808080807</v>
      </c>
      <c r="R30" s="147">
        <f t="shared" si="21"/>
        <v>-0.89898989898989901</v>
      </c>
      <c r="S30" s="147">
        <f t="shared" si="22"/>
        <v>-0.89898989898989901</v>
      </c>
      <c r="T30" s="147">
        <f t="shared" si="23"/>
        <v>-0.89898989898989901</v>
      </c>
      <c r="U30" s="147">
        <f t="shared" si="24"/>
        <v>-0.89898989898989901</v>
      </c>
      <c r="V30" s="147">
        <f t="shared" si="25"/>
        <v>-0.89898989898989901</v>
      </c>
      <c r="W30" s="147">
        <f t="shared" si="26"/>
        <v>-0.89898989898989901</v>
      </c>
      <c r="Y30" s="215" t="s">
        <v>289</v>
      </c>
      <c r="Z30" s="216">
        <v>3.8</v>
      </c>
    </row>
    <row r="31" spans="1:26" x14ac:dyDescent="0.25">
      <c r="A31" s="143" t="s">
        <v>289</v>
      </c>
      <c r="B31" s="147">
        <f t="shared" si="5"/>
        <v>0</v>
      </c>
      <c r="C31" s="147">
        <f t="shared" si="6"/>
        <v>9.5238095238095233E-2</v>
      </c>
      <c r="D31" s="147">
        <f t="shared" si="7"/>
        <v>4.7619047619047616E-2</v>
      </c>
      <c r="E31" s="147">
        <f t="shared" si="8"/>
        <v>7.9365079365079361E-2</v>
      </c>
      <c r="F31" s="147">
        <f t="shared" si="9"/>
        <v>0.12698412698412698</v>
      </c>
      <c r="G31" s="147">
        <f t="shared" si="10"/>
        <v>0.1111111111111111</v>
      </c>
      <c r="H31" s="147">
        <f t="shared" si="11"/>
        <v>9.5238095238095233E-2</v>
      </c>
      <c r="I31" s="147">
        <f t="shared" si="12"/>
        <v>0.22222222222222221</v>
      </c>
      <c r="J31" s="147">
        <f t="shared" si="13"/>
        <v>0.12698412698412698</v>
      </c>
      <c r="K31" s="147">
        <f t="shared" si="14"/>
        <v>9.5238095238095233E-2</v>
      </c>
      <c r="L31" s="147">
        <f t="shared" si="15"/>
        <v>0.12698412698412698</v>
      </c>
      <c r="M31" s="147">
        <f t="shared" si="16"/>
        <v>0.15873015873015872</v>
      </c>
      <c r="N31" s="147">
        <f t="shared" si="17"/>
        <v>0.30158730158730157</v>
      </c>
      <c r="O31" s="147">
        <f t="shared" si="18"/>
        <v>0.38095238095238093</v>
      </c>
      <c r="P31" s="147">
        <f t="shared" si="19"/>
        <v>0.44444444444444442</v>
      </c>
      <c r="Q31" s="147">
        <f t="shared" si="20"/>
        <v>0.60317460317460314</v>
      </c>
      <c r="R31" s="147">
        <f t="shared" si="21"/>
        <v>0.77777777777777779</v>
      </c>
      <c r="S31" s="147">
        <f t="shared" si="22"/>
        <v>0.63492063492063489</v>
      </c>
      <c r="T31" s="147">
        <f t="shared" si="23"/>
        <v>0.5714285714285714</v>
      </c>
      <c r="U31" s="147">
        <f t="shared" si="24"/>
        <v>0.30158730158730157</v>
      </c>
      <c r="V31" s="147">
        <f t="shared" si="25"/>
        <v>0.12698412698412698</v>
      </c>
      <c r="W31" s="147">
        <f t="shared" si="26"/>
        <v>0.41269841269841268</v>
      </c>
      <c r="Y31" s="215" t="s">
        <v>261</v>
      </c>
      <c r="Z31" s="216">
        <v>6.76</v>
      </c>
    </row>
    <row r="32" spans="1:26" x14ac:dyDescent="0.25">
      <c r="A32" s="143" t="s">
        <v>261</v>
      </c>
      <c r="B32" s="147">
        <f t="shared" si="5"/>
        <v>0</v>
      </c>
      <c r="C32" s="147">
        <f t="shared" si="6"/>
        <v>3.4334763948497854E-2</v>
      </c>
      <c r="D32" s="147">
        <f t="shared" si="7"/>
        <v>5.3648068669527899E-2</v>
      </c>
      <c r="E32" s="147">
        <f t="shared" si="8"/>
        <v>4.2918454935622317E-3</v>
      </c>
      <c r="F32" s="147">
        <f t="shared" si="9"/>
        <v>-2.1459227467811159E-2</v>
      </c>
      <c r="G32" s="147">
        <f t="shared" si="10"/>
        <v>-2.7896995708154508E-2</v>
      </c>
      <c r="H32" s="147">
        <f t="shared" si="11"/>
        <v>-6.8669527896995708E-2</v>
      </c>
      <c r="I32" s="147">
        <f t="shared" si="12"/>
        <v>-0.13733905579399142</v>
      </c>
      <c r="J32" s="147">
        <f t="shared" si="13"/>
        <v>-0.16952789699570817</v>
      </c>
      <c r="K32" s="147">
        <f t="shared" si="14"/>
        <v>-0.11373390557939914</v>
      </c>
      <c r="L32" s="147">
        <f t="shared" si="15"/>
        <v>-8.15450643776824E-2</v>
      </c>
      <c r="M32" s="147">
        <f t="shared" si="16"/>
        <v>-3.2188841201716736E-2</v>
      </c>
      <c r="N32" s="147">
        <f t="shared" si="17"/>
        <v>-1.9313304721030045E-2</v>
      </c>
      <c r="O32" s="147">
        <f t="shared" si="18"/>
        <v>-6.652360515021459E-2</v>
      </c>
      <c r="P32" s="147">
        <f t="shared" si="19"/>
        <v>-0.13519313304721031</v>
      </c>
      <c r="Q32" s="147">
        <f t="shared" si="20"/>
        <v>-0.18454935622317598</v>
      </c>
      <c r="R32" s="147">
        <f t="shared" si="21"/>
        <v>-0.20386266094420602</v>
      </c>
      <c r="S32" s="147">
        <f t="shared" si="22"/>
        <v>-0.28755364806866951</v>
      </c>
      <c r="T32" s="147">
        <f t="shared" si="23"/>
        <v>-0.33476394849785407</v>
      </c>
      <c r="U32" s="147">
        <f t="shared" si="24"/>
        <v>-0.40128755364806867</v>
      </c>
      <c r="V32" s="147">
        <f t="shared" si="25"/>
        <v>-0.4570815450643777</v>
      </c>
      <c r="W32" s="147">
        <f t="shared" si="26"/>
        <v>-0.46137339055793991</v>
      </c>
      <c r="Y32" s="215" t="s">
        <v>85</v>
      </c>
      <c r="Z32" s="216">
        <v>7</v>
      </c>
    </row>
    <row r="33" spans="1:26" x14ac:dyDescent="0.25">
      <c r="A33" s="143" t="s">
        <v>290</v>
      </c>
      <c r="B33" s="147">
        <f t="shared" si="5"/>
        <v>0</v>
      </c>
      <c r="C33" s="147">
        <f t="shared" si="6"/>
        <v>3.2258064516129031E-2</v>
      </c>
      <c r="D33" s="147">
        <f t="shared" si="7"/>
        <v>0</v>
      </c>
      <c r="E33" s="147">
        <f t="shared" si="8"/>
        <v>0</v>
      </c>
      <c r="F33" s="147">
        <f t="shared" si="9"/>
        <v>9.6774193548387094E-2</v>
      </c>
      <c r="G33" s="147">
        <f t="shared" si="10"/>
        <v>3.2258064516129031E-2</v>
      </c>
      <c r="H33" s="147">
        <f t="shared" si="11"/>
        <v>0.12903225806451613</v>
      </c>
      <c r="I33" s="147">
        <f t="shared" si="12"/>
        <v>0.19354838709677419</v>
      </c>
      <c r="J33" s="147">
        <f t="shared" si="13"/>
        <v>0.41935483870967744</v>
      </c>
      <c r="K33" s="147">
        <f t="shared" si="14"/>
        <v>0.4838709677419355</v>
      </c>
      <c r="L33" s="147">
        <f t="shared" si="15"/>
        <v>0.61290322580645162</v>
      </c>
      <c r="M33" s="147">
        <f t="shared" si="16"/>
        <v>-6.4516129032258063E-2</v>
      </c>
      <c r="N33" s="147">
        <f t="shared" si="17"/>
        <v>-6.4516129032258063E-2</v>
      </c>
      <c r="O33" s="147">
        <f t="shared" si="18"/>
        <v>-0.25806451612903225</v>
      </c>
      <c r="P33" s="147">
        <f t="shared" si="19"/>
        <v>-9.6774193548387094E-2</v>
      </c>
      <c r="Q33" s="147">
        <f t="shared" si="20"/>
        <v>-6.4516129032258063E-2</v>
      </c>
      <c r="R33" s="147">
        <f t="shared" si="21"/>
        <v>-6.4516129032258063E-2</v>
      </c>
      <c r="S33" s="147">
        <f t="shared" si="22"/>
        <v>-0.19354838709677419</v>
      </c>
      <c r="T33" s="147">
        <f t="shared" si="23"/>
        <v>-0.67741935483870963</v>
      </c>
      <c r="U33" s="147">
        <f t="shared" si="24"/>
        <v>-0.67741935483870963</v>
      </c>
      <c r="V33" s="147">
        <f t="shared" si="25"/>
        <v>-0.64516129032258063</v>
      </c>
      <c r="W33" s="147">
        <f t="shared" si="26"/>
        <v>-0.67741935483870963</v>
      </c>
      <c r="Y33" s="215" t="s">
        <v>288</v>
      </c>
      <c r="Z33" s="216">
        <v>7.13</v>
      </c>
    </row>
    <row r="34" spans="1:26" x14ac:dyDescent="0.25">
      <c r="A34" s="143" t="s">
        <v>288</v>
      </c>
      <c r="B34" s="147">
        <f t="shared" si="5"/>
        <v>0</v>
      </c>
      <c r="C34" s="147">
        <f t="shared" si="6"/>
        <v>-2.271694684234439E-3</v>
      </c>
      <c r="D34" s="147">
        <f t="shared" si="7"/>
        <v>3.543843707405725E-2</v>
      </c>
      <c r="E34" s="147">
        <f t="shared" si="8"/>
        <v>-3.6347114947751023E-2</v>
      </c>
      <c r="F34" s="147">
        <f t="shared" si="9"/>
        <v>-4.2253521126760563E-2</v>
      </c>
      <c r="G34" s="147">
        <f t="shared" si="10"/>
        <v>-6.3607451158564287E-3</v>
      </c>
      <c r="H34" s="147">
        <f t="shared" si="11"/>
        <v>-4.9977283053157656E-2</v>
      </c>
      <c r="I34" s="147">
        <f t="shared" si="12"/>
        <v>-0.10268059972739664</v>
      </c>
      <c r="J34" s="147">
        <f t="shared" si="13"/>
        <v>-0.17401181281235803</v>
      </c>
      <c r="K34" s="147">
        <f t="shared" si="14"/>
        <v>-0.16038164470695138</v>
      </c>
      <c r="L34" s="147">
        <f t="shared" si="15"/>
        <v>-0.1558382553384825</v>
      </c>
      <c r="M34" s="147">
        <f t="shared" si="16"/>
        <v>-0.16537937301226716</v>
      </c>
      <c r="N34" s="147">
        <f t="shared" si="17"/>
        <v>-0.141753748296229</v>
      </c>
      <c r="O34" s="147">
        <f t="shared" si="18"/>
        <v>-0.14447978191731031</v>
      </c>
      <c r="P34" s="147">
        <f t="shared" si="19"/>
        <v>-0.12312585188550659</v>
      </c>
      <c r="Q34" s="147">
        <f t="shared" si="20"/>
        <v>-0.10631531122217174</v>
      </c>
      <c r="R34" s="147">
        <f t="shared" si="21"/>
        <v>-0.12085415720127216</v>
      </c>
      <c r="S34" s="147">
        <f t="shared" si="22"/>
        <v>-0.10631531122217174</v>
      </c>
      <c r="T34" s="147">
        <f t="shared" si="23"/>
        <v>-7.8600636074511579E-2</v>
      </c>
      <c r="U34" s="147">
        <f t="shared" si="24"/>
        <v>-0.11267605633802817</v>
      </c>
      <c r="V34" s="147">
        <f t="shared" si="25"/>
        <v>-0.14039073148568831</v>
      </c>
      <c r="W34" s="147">
        <f t="shared" si="26"/>
        <v>-0.14720581553839163</v>
      </c>
      <c r="Y34" s="215" t="s">
        <v>290</v>
      </c>
      <c r="Z34" s="216">
        <v>8.5399999999999991</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5" t="s">
        <v>312</v>
      </c>
      <c r="B36" s="315"/>
      <c r="C36" s="315"/>
      <c r="D36" s="315"/>
      <c r="E36" s="315"/>
      <c r="F36" s="315"/>
      <c r="G36" s="315"/>
      <c r="H36" s="315"/>
      <c r="I36" s="315"/>
      <c r="J36" s="315"/>
      <c r="K36" s="315"/>
      <c r="L36" s="315"/>
      <c r="M36" s="315"/>
      <c r="N36" s="315"/>
      <c r="O36" s="315"/>
      <c r="P36" s="315"/>
      <c r="Q36" s="315"/>
      <c r="R36" s="315"/>
      <c r="S36" s="315"/>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85</v>
      </c>
      <c r="B38" s="168">
        <v>8.7899999999999991</v>
      </c>
      <c r="C38" s="168">
        <v>8.9499999999999993</v>
      </c>
      <c r="D38" s="168">
        <v>12.97</v>
      </c>
      <c r="E38" s="168">
        <v>12.23</v>
      </c>
      <c r="F38" s="168">
        <v>13.68</v>
      </c>
      <c r="G38" s="168">
        <v>13.03</v>
      </c>
      <c r="H38" s="168">
        <v>14.44</v>
      </c>
      <c r="I38" s="168">
        <v>16.05</v>
      </c>
      <c r="J38" s="168">
        <v>16.84</v>
      </c>
      <c r="K38" s="168">
        <v>13.78</v>
      </c>
      <c r="L38" s="168">
        <v>16.190000000000001</v>
      </c>
      <c r="M38" s="168">
        <v>14.32</v>
      </c>
      <c r="N38" s="168">
        <v>13.16</v>
      </c>
      <c r="O38" s="168">
        <v>13.71</v>
      </c>
      <c r="P38" s="168">
        <v>14.56</v>
      </c>
      <c r="Q38" s="168">
        <v>14.63</v>
      </c>
      <c r="R38" s="168">
        <v>15.26</v>
      </c>
      <c r="S38" s="169">
        <v>15.79</v>
      </c>
      <c r="T38" s="214">
        <f>S38-(B38*1.4985)</f>
        <v>2.6181850000000004</v>
      </c>
      <c r="U38" s="220">
        <f>T38/B38</f>
        <v>0.29785949943117185</v>
      </c>
    </row>
    <row r="39" spans="1:26" ht="15.75" thickTop="1" x14ac:dyDescent="0.25">
      <c r="A39" s="143" t="s">
        <v>212</v>
      </c>
      <c r="B39" s="150">
        <v>21.06</v>
      </c>
      <c r="C39" s="150">
        <v>21.11</v>
      </c>
      <c r="D39" s="150">
        <v>24.39</v>
      </c>
      <c r="E39" s="150">
        <v>24.59</v>
      </c>
      <c r="F39" s="150">
        <v>23.9</v>
      </c>
      <c r="G39" s="150">
        <v>28.55</v>
      </c>
      <c r="H39" s="150">
        <v>27.67</v>
      </c>
      <c r="I39" s="150">
        <v>27.34</v>
      </c>
      <c r="J39" s="150">
        <v>26.42</v>
      </c>
      <c r="K39" s="150">
        <v>27.73</v>
      </c>
      <c r="L39" s="150">
        <v>26.83</v>
      </c>
      <c r="M39" s="150">
        <v>23.74</v>
      </c>
      <c r="N39" s="150">
        <v>23.74</v>
      </c>
      <c r="O39" s="150">
        <v>23.74</v>
      </c>
      <c r="P39" s="150">
        <v>23.74</v>
      </c>
      <c r="Q39" s="150">
        <v>23.74</v>
      </c>
      <c r="R39" s="150">
        <v>23.74</v>
      </c>
      <c r="S39" s="151">
        <v>23.74</v>
      </c>
      <c r="T39" s="214">
        <f t="shared" ref="T39:T43" si="27">S39-(B39*1.4985)</f>
        <v>-7.8184100000000001</v>
      </c>
      <c r="U39" s="220">
        <f>T39/B39</f>
        <v>-0.37124453941120611</v>
      </c>
    </row>
    <row r="40" spans="1:26" x14ac:dyDescent="0.25">
      <c r="A40" s="143" t="s">
        <v>289</v>
      </c>
      <c r="B40" s="150">
        <v>17.05</v>
      </c>
      <c r="C40" s="150">
        <v>13.59</v>
      </c>
      <c r="D40" s="150">
        <v>16.22</v>
      </c>
      <c r="E40" s="150">
        <v>14.83</v>
      </c>
      <c r="F40" s="150">
        <v>16.63</v>
      </c>
      <c r="G40" s="150">
        <v>18.239999999999998</v>
      </c>
      <c r="H40" s="150">
        <v>17.21</v>
      </c>
      <c r="I40" s="150">
        <v>17</v>
      </c>
      <c r="J40" s="150">
        <v>16.329999999999998</v>
      </c>
      <c r="K40" s="150">
        <v>16.55</v>
      </c>
      <c r="L40" s="150">
        <v>18.54</v>
      </c>
      <c r="M40" s="150">
        <v>21.82</v>
      </c>
      <c r="N40" s="150">
        <v>18.149999999999999</v>
      </c>
      <c r="O40" s="150">
        <v>16.72</v>
      </c>
      <c r="P40" s="150">
        <v>13.46</v>
      </c>
      <c r="Q40" s="150">
        <v>14.26</v>
      </c>
      <c r="R40" s="150">
        <v>18.510000000000002</v>
      </c>
      <c r="S40" s="151">
        <v>20.85</v>
      </c>
      <c r="T40" s="214">
        <f t="shared" si="27"/>
        <v>-4.699424999999998</v>
      </c>
      <c r="U40" s="220">
        <f t="shared" ref="U40:U43" si="28">T40/B40</f>
        <v>-0.27562609970674473</v>
      </c>
    </row>
    <row r="41" spans="1:26" x14ac:dyDescent="0.25">
      <c r="A41" s="143" t="s">
        <v>261</v>
      </c>
      <c r="B41" s="150">
        <v>9.8800000000000008</v>
      </c>
      <c r="C41" s="150">
        <v>10.36</v>
      </c>
      <c r="D41" s="150">
        <v>10.81</v>
      </c>
      <c r="E41" s="150">
        <v>10.99</v>
      </c>
      <c r="F41" s="150">
        <v>11.72</v>
      </c>
      <c r="G41" s="150">
        <v>11.97</v>
      </c>
      <c r="H41" s="150">
        <v>12.72</v>
      </c>
      <c r="I41" s="150">
        <v>11.27</v>
      </c>
      <c r="J41" s="150">
        <v>11.49</v>
      </c>
      <c r="K41" s="150">
        <v>11.6</v>
      </c>
      <c r="L41" s="150">
        <v>12.7</v>
      </c>
      <c r="M41" s="150">
        <v>13.42</v>
      </c>
      <c r="N41" s="150">
        <v>13.71</v>
      </c>
      <c r="O41" s="150">
        <v>13.86</v>
      </c>
      <c r="P41" s="150">
        <v>15.28</v>
      </c>
      <c r="Q41" s="150">
        <v>15.56</v>
      </c>
      <c r="R41" s="150">
        <v>14.74</v>
      </c>
      <c r="S41" s="151">
        <v>16.64</v>
      </c>
      <c r="T41" s="214">
        <f t="shared" si="27"/>
        <v>1.8348200000000006</v>
      </c>
      <c r="U41" s="220">
        <f t="shared" si="28"/>
        <v>0.18571052631578952</v>
      </c>
    </row>
    <row r="42" spans="1:26" x14ac:dyDescent="0.25">
      <c r="A42" s="143" t="s">
        <v>290</v>
      </c>
      <c r="B42" s="150">
        <v>12.47</v>
      </c>
      <c r="C42" s="150">
        <v>15.24</v>
      </c>
      <c r="D42" s="150">
        <v>17.45</v>
      </c>
      <c r="E42" s="150">
        <v>18.66</v>
      </c>
      <c r="F42" s="150">
        <v>20.49</v>
      </c>
      <c r="G42" s="150">
        <v>18.86</v>
      </c>
      <c r="H42" s="150">
        <v>13.58</v>
      </c>
      <c r="I42" s="150">
        <v>18.53</v>
      </c>
      <c r="J42" s="150">
        <v>17.350000000000001</v>
      </c>
      <c r="K42" s="150">
        <v>17.149999999999999</v>
      </c>
      <c r="L42" s="150">
        <v>20.71</v>
      </c>
      <c r="M42" s="150">
        <v>22.26</v>
      </c>
      <c r="N42" s="150">
        <v>21.09</v>
      </c>
      <c r="O42" s="150">
        <v>22.21</v>
      </c>
      <c r="P42" s="150">
        <v>22.21</v>
      </c>
      <c r="Q42" s="150">
        <v>22.21</v>
      </c>
      <c r="R42" s="150">
        <v>21.01</v>
      </c>
      <c r="S42" s="151">
        <v>21.01</v>
      </c>
      <c r="T42" s="214">
        <f t="shared" si="27"/>
        <v>2.3237050000000004</v>
      </c>
      <c r="U42" s="220">
        <f t="shared" si="28"/>
        <v>0.18634362469927829</v>
      </c>
    </row>
    <row r="43" spans="1:26" x14ac:dyDescent="0.25">
      <c r="A43" s="143" t="s">
        <v>288</v>
      </c>
      <c r="B43" s="150">
        <v>11.36</v>
      </c>
      <c r="C43" s="150">
        <v>11.31</v>
      </c>
      <c r="D43" s="150">
        <v>11.82</v>
      </c>
      <c r="E43" s="150">
        <v>12.5</v>
      </c>
      <c r="F43" s="150">
        <v>12.72</v>
      </c>
      <c r="G43" s="150">
        <v>13.13</v>
      </c>
      <c r="H43" s="150">
        <v>13.23</v>
      </c>
      <c r="I43" s="150">
        <v>13.72</v>
      </c>
      <c r="J43" s="150">
        <v>13.4</v>
      </c>
      <c r="K43" s="150">
        <v>13.95</v>
      </c>
      <c r="L43" s="150">
        <v>14.09</v>
      </c>
      <c r="M43" s="150">
        <v>15.14</v>
      </c>
      <c r="N43" s="150">
        <v>16.07</v>
      </c>
      <c r="O43" s="150">
        <v>16.34</v>
      </c>
      <c r="P43" s="150">
        <v>17.09</v>
      </c>
      <c r="Q43" s="150">
        <v>17.71</v>
      </c>
      <c r="R43" s="150">
        <v>18.03</v>
      </c>
      <c r="S43" s="151">
        <v>18.489999999999998</v>
      </c>
      <c r="T43" s="214">
        <f t="shared" si="27"/>
        <v>1.4670400000000008</v>
      </c>
      <c r="U43" s="220">
        <f t="shared" si="28"/>
        <v>0.12914084507042262</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5" t="s">
        <v>313</v>
      </c>
      <c r="B46" s="315"/>
      <c r="C46" s="315"/>
      <c r="D46" s="315"/>
      <c r="E46" s="315"/>
      <c r="F46" s="315"/>
      <c r="G46" s="315"/>
      <c r="H46" s="315"/>
      <c r="I46" s="315"/>
      <c r="J46" s="315"/>
      <c r="K46" s="315"/>
      <c r="L46" s="315"/>
      <c r="M46" s="315"/>
      <c r="N46" s="315"/>
      <c r="O46" s="315"/>
      <c r="P46" s="315"/>
      <c r="Q46" s="315"/>
      <c r="R46" s="315"/>
      <c r="S46" s="315"/>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85</v>
      </c>
      <c r="B48" s="167">
        <f t="shared" ref="B48:B53" si="29">(B38-B38)/B38</f>
        <v>0</v>
      </c>
      <c r="C48" s="167">
        <f t="shared" ref="C48:C53" si="30">(C38-B38)/B38</f>
        <v>1.8202502844141086E-2</v>
      </c>
      <c r="D48" s="167">
        <f t="shared" ref="D48:D53" si="31">(D38-B38)/B38</f>
        <v>0.47554038680318567</v>
      </c>
      <c r="E48" s="167">
        <f t="shared" ref="E48:E53" si="32">(E38-B38)/B38</f>
        <v>0.39135381114903317</v>
      </c>
      <c r="F48" s="167">
        <f t="shared" ref="F48:F53" si="33">(F38-B38)/B38</f>
        <v>0.55631399317406161</v>
      </c>
      <c r="G48" s="167">
        <f t="shared" ref="G48:G53" si="34">(G38-B38)/B38</f>
        <v>0.48236632536973839</v>
      </c>
      <c r="H48" s="167">
        <f t="shared" ref="H48:H53" si="35">(H38-B38)/B38</f>
        <v>0.64277588168373156</v>
      </c>
      <c r="I48" s="167">
        <f t="shared" ref="I48:I53" si="36">(I38-B38)/B38</f>
        <v>0.82593856655290132</v>
      </c>
      <c r="J48" s="167">
        <f t="shared" ref="J48:J53" si="37">(J38-B38)/B38</f>
        <v>0.91581342434584767</v>
      </c>
      <c r="K48" s="167">
        <f t="shared" ref="K48:K53" si="38">(K38-B38)/B38</f>
        <v>0.56769055745164965</v>
      </c>
      <c r="L48" s="167">
        <f t="shared" ref="L48:L53" si="39">(L38-B38)/B38</f>
        <v>0.84186575654152473</v>
      </c>
      <c r="M48" s="167">
        <f t="shared" ref="M48:M53" si="40">(M38-B38)/B38</f>
        <v>0.62912400455062589</v>
      </c>
      <c r="N48" s="167">
        <f t="shared" ref="N48:N53" si="41">(N38-B38)/B38</f>
        <v>0.4971558589306031</v>
      </c>
      <c r="O48" s="167">
        <f t="shared" ref="O48:O53" si="42">(O38-B38)/B38</f>
        <v>0.55972696245733811</v>
      </c>
      <c r="P48" s="167">
        <f t="shared" ref="P48:P53" si="43">(P38-B38)/B38</f>
        <v>0.65642775881683757</v>
      </c>
      <c r="Q48" s="167">
        <f t="shared" ref="Q48:Q53" si="44">(Q38-B38)/B38</f>
        <v>0.66439135381114933</v>
      </c>
      <c r="R48" s="167">
        <f t="shared" ref="R48:R53" si="45">(R38-B38)/B38</f>
        <v>0.73606370875995464</v>
      </c>
      <c r="S48" s="167">
        <f t="shared" ref="S48:S53" si="46">(S38-B38)/B38</f>
        <v>0.7963594994311719</v>
      </c>
    </row>
    <row r="49" spans="1:19" ht="15.75" thickTop="1" x14ac:dyDescent="0.25">
      <c r="A49" s="143" t="s">
        <v>212</v>
      </c>
      <c r="B49" s="147">
        <f t="shared" si="29"/>
        <v>0</v>
      </c>
      <c r="C49" s="147">
        <f t="shared" si="30"/>
        <v>2.3741690408357412E-3</v>
      </c>
      <c r="D49" s="147">
        <f t="shared" si="31"/>
        <v>0.15811965811965822</v>
      </c>
      <c r="E49" s="147">
        <f t="shared" si="32"/>
        <v>0.16761633428300102</v>
      </c>
      <c r="F49" s="147">
        <f t="shared" si="33"/>
        <v>0.13485280151946819</v>
      </c>
      <c r="G49" s="147">
        <f t="shared" si="34"/>
        <v>0.35565052231718908</v>
      </c>
      <c r="H49" s="147">
        <f t="shared" si="35"/>
        <v>0.31386514719848069</v>
      </c>
      <c r="I49" s="147">
        <f t="shared" si="36"/>
        <v>0.29819563152896494</v>
      </c>
      <c r="J49" s="147">
        <f t="shared" si="37"/>
        <v>0.254510921177588</v>
      </c>
      <c r="K49" s="147">
        <f t="shared" si="38"/>
        <v>0.31671415004748349</v>
      </c>
      <c r="L49" s="147">
        <f t="shared" si="39"/>
        <v>0.27397910731244063</v>
      </c>
      <c r="M49" s="147">
        <f t="shared" si="40"/>
        <v>0.12725546058879392</v>
      </c>
      <c r="N49" s="147">
        <f t="shared" si="41"/>
        <v>0.12725546058879392</v>
      </c>
      <c r="O49" s="147">
        <f t="shared" si="42"/>
        <v>0.12725546058879392</v>
      </c>
      <c r="P49" s="147">
        <f t="shared" si="43"/>
        <v>0.12725546058879392</v>
      </c>
      <c r="Q49" s="147">
        <f t="shared" si="44"/>
        <v>0.12725546058879392</v>
      </c>
      <c r="R49" s="147">
        <f t="shared" si="45"/>
        <v>0.12725546058879392</v>
      </c>
      <c r="S49" s="147">
        <f t="shared" si="46"/>
        <v>0.12725546058879392</v>
      </c>
    </row>
    <row r="50" spans="1:19" x14ac:dyDescent="0.25">
      <c r="A50" s="143" t="s">
        <v>289</v>
      </c>
      <c r="B50" s="147">
        <f t="shared" si="29"/>
        <v>0</v>
      </c>
      <c r="C50" s="147">
        <f t="shared" si="30"/>
        <v>-0.20293255131964813</v>
      </c>
      <c r="D50" s="147">
        <f t="shared" si="31"/>
        <v>-4.8680351906158464E-2</v>
      </c>
      <c r="E50" s="147">
        <f t="shared" si="32"/>
        <v>-0.13020527859237541</v>
      </c>
      <c r="F50" s="147">
        <f t="shared" si="33"/>
        <v>-2.4633431085044087E-2</v>
      </c>
      <c r="G50" s="147">
        <f t="shared" si="34"/>
        <v>6.9794721407624494E-2</v>
      </c>
      <c r="H50" s="147">
        <f t="shared" si="35"/>
        <v>9.384164222873909E-3</v>
      </c>
      <c r="I50" s="147">
        <f t="shared" si="36"/>
        <v>-2.9325513196481355E-3</v>
      </c>
      <c r="J50" s="147">
        <f t="shared" si="37"/>
        <v>-4.222873900293269E-2</v>
      </c>
      <c r="K50" s="147">
        <f t="shared" si="38"/>
        <v>-2.9325513196480937E-2</v>
      </c>
      <c r="L50" s="147">
        <f t="shared" si="39"/>
        <v>8.7390029325513097E-2</v>
      </c>
      <c r="M50" s="147">
        <f t="shared" si="40"/>
        <v>0.27976539589442811</v>
      </c>
      <c r="N50" s="147">
        <f t="shared" si="41"/>
        <v>6.4516129032257938E-2</v>
      </c>
      <c r="O50" s="147">
        <f t="shared" si="42"/>
        <v>-1.9354838709677528E-2</v>
      </c>
      <c r="P50" s="147">
        <f t="shared" si="43"/>
        <v>-0.21055718475073312</v>
      </c>
      <c r="Q50" s="147">
        <f t="shared" si="44"/>
        <v>-0.16363636363636369</v>
      </c>
      <c r="R50" s="147">
        <f t="shared" si="45"/>
        <v>8.5630498533724383E-2</v>
      </c>
      <c r="S50" s="147">
        <f t="shared" si="46"/>
        <v>0.22287390029325516</v>
      </c>
    </row>
    <row r="51" spans="1:19" x14ac:dyDescent="0.25">
      <c r="A51" s="143" t="s">
        <v>261</v>
      </c>
      <c r="B51" s="147">
        <f t="shared" si="29"/>
        <v>0</v>
      </c>
      <c r="C51" s="147">
        <f t="shared" si="30"/>
        <v>4.8582995951416866E-2</v>
      </c>
      <c r="D51" s="147">
        <f t="shared" si="31"/>
        <v>9.4129554655870404E-2</v>
      </c>
      <c r="E51" s="147">
        <f t="shared" si="32"/>
        <v>0.11234817813765176</v>
      </c>
      <c r="F51" s="147">
        <f t="shared" si="33"/>
        <v>0.18623481781376516</v>
      </c>
      <c r="G51" s="147">
        <f t="shared" si="34"/>
        <v>0.21153846153846151</v>
      </c>
      <c r="H51" s="147">
        <f t="shared" si="35"/>
        <v>0.28744939271255054</v>
      </c>
      <c r="I51" s="147">
        <f t="shared" si="36"/>
        <v>0.1406882591093116</v>
      </c>
      <c r="J51" s="147">
        <f t="shared" si="37"/>
        <v>0.16295546558704446</v>
      </c>
      <c r="K51" s="147">
        <f t="shared" si="38"/>
        <v>0.1740890688259108</v>
      </c>
      <c r="L51" s="147">
        <f t="shared" si="39"/>
        <v>0.28542510121457471</v>
      </c>
      <c r="M51" s="147">
        <f t="shared" si="40"/>
        <v>0.35829959514170029</v>
      </c>
      <c r="N51" s="147">
        <f t="shared" si="41"/>
        <v>0.38765182186234814</v>
      </c>
      <c r="O51" s="147">
        <f t="shared" si="42"/>
        <v>0.4028340080971658</v>
      </c>
      <c r="P51" s="147">
        <f t="shared" si="43"/>
        <v>0.54655870445344112</v>
      </c>
      <c r="Q51" s="147">
        <f t="shared" si="44"/>
        <v>0.57489878542510109</v>
      </c>
      <c r="R51" s="147">
        <f t="shared" si="45"/>
        <v>0.49190283400809709</v>
      </c>
      <c r="S51" s="147">
        <f t="shared" si="46"/>
        <v>0.68421052631578938</v>
      </c>
    </row>
    <row r="52" spans="1:19" x14ac:dyDescent="0.25">
      <c r="A52" s="143" t="s">
        <v>290</v>
      </c>
      <c r="B52" s="147">
        <f t="shared" si="29"/>
        <v>0</v>
      </c>
      <c r="C52" s="147">
        <f t="shared" si="30"/>
        <v>0.2221331194867682</v>
      </c>
      <c r="D52" s="147">
        <f t="shared" si="31"/>
        <v>0.39935846030473121</v>
      </c>
      <c r="E52" s="147">
        <f t="shared" si="32"/>
        <v>0.49639133921411382</v>
      </c>
      <c r="F52" s="147">
        <f t="shared" si="33"/>
        <v>0.6431435445068161</v>
      </c>
      <c r="G52" s="147">
        <f t="shared" si="34"/>
        <v>0.51242983159582989</v>
      </c>
      <c r="H52" s="147">
        <f t="shared" si="35"/>
        <v>8.9013632718524402E-2</v>
      </c>
      <c r="I52" s="147">
        <f t="shared" si="36"/>
        <v>0.48596631916599842</v>
      </c>
      <c r="J52" s="147">
        <f t="shared" si="37"/>
        <v>0.39133921411387335</v>
      </c>
      <c r="K52" s="147">
        <f t="shared" si="38"/>
        <v>0.37530072173215701</v>
      </c>
      <c r="L52" s="147">
        <f t="shared" si="39"/>
        <v>0.66078588612670408</v>
      </c>
      <c r="M52" s="147">
        <f t="shared" si="40"/>
        <v>0.78508420208500407</v>
      </c>
      <c r="N52" s="147">
        <f t="shared" si="41"/>
        <v>0.69125902165196462</v>
      </c>
      <c r="O52" s="147">
        <f t="shared" si="42"/>
        <v>0.781074578989575</v>
      </c>
      <c r="P52" s="147">
        <f t="shared" si="43"/>
        <v>0.781074578989575</v>
      </c>
      <c r="Q52" s="147">
        <f t="shared" si="44"/>
        <v>0.781074578989575</v>
      </c>
      <c r="R52" s="147">
        <f t="shared" si="45"/>
        <v>0.68484362469927829</v>
      </c>
      <c r="S52" s="147">
        <f t="shared" si="46"/>
        <v>0.68484362469927829</v>
      </c>
    </row>
    <row r="53" spans="1:19" x14ac:dyDescent="0.25">
      <c r="A53" s="143" t="s">
        <v>288</v>
      </c>
      <c r="B53" s="147">
        <f t="shared" si="29"/>
        <v>0</v>
      </c>
      <c r="C53" s="147">
        <f t="shared" si="30"/>
        <v>-4.4014084507041319E-3</v>
      </c>
      <c r="D53" s="147">
        <f t="shared" si="31"/>
        <v>4.0492957746478951E-2</v>
      </c>
      <c r="E53" s="147">
        <f t="shared" si="32"/>
        <v>0.1003521126760564</v>
      </c>
      <c r="F53" s="147">
        <f t="shared" si="33"/>
        <v>0.11971830985915505</v>
      </c>
      <c r="G53" s="147">
        <f t="shared" si="34"/>
        <v>0.1558098591549297</v>
      </c>
      <c r="H53" s="147">
        <f t="shared" si="35"/>
        <v>0.16461267605633811</v>
      </c>
      <c r="I53" s="147">
        <f t="shared" si="36"/>
        <v>0.20774647887323955</v>
      </c>
      <c r="J53" s="147">
        <f t="shared" si="37"/>
        <v>0.17957746478873249</v>
      </c>
      <c r="K53" s="147">
        <f t="shared" si="38"/>
        <v>0.22799295774647887</v>
      </c>
      <c r="L53" s="147">
        <f t="shared" si="39"/>
        <v>0.24031690140845074</v>
      </c>
      <c r="M53" s="147">
        <f t="shared" si="40"/>
        <v>0.33274647887323955</v>
      </c>
      <c r="N53" s="147">
        <f t="shared" si="41"/>
        <v>0.41461267605633811</v>
      </c>
      <c r="O53" s="147">
        <f t="shared" si="42"/>
        <v>0.43838028169014093</v>
      </c>
      <c r="P53" s="147">
        <f t="shared" si="43"/>
        <v>0.50440140845070425</v>
      </c>
      <c r="Q53" s="147">
        <f t="shared" si="44"/>
        <v>0.55897887323943674</v>
      </c>
      <c r="R53" s="147">
        <f t="shared" si="45"/>
        <v>0.58714788732394385</v>
      </c>
      <c r="S53" s="147">
        <f t="shared" si="46"/>
        <v>0.6276408450704225</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5:A6"/>
    <mergeCell ref="B5:B6"/>
    <mergeCell ref="C5:C6"/>
    <mergeCell ref="E5:F5"/>
    <mergeCell ref="G5:H5"/>
    <mergeCell ref="A4:H4"/>
    <mergeCell ref="D5:D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DDDFD-9B67-4F2B-8727-765B8EAA36DC}">
  <sheetPr>
    <tabColor rgb="FFA2AE74"/>
  </sheetPr>
  <dimension ref="A1:AJ27"/>
  <sheetViews>
    <sheetView topLeftCell="J1" zoomScaleNormal="100" workbookViewId="0">
      <selection activeCell="U25" sqref="U25"/>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62" t="s">
        <v>163</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row>
    <row r="3" spans="1:28" ht="15.75" x14ac:dyDescent="0.25">
      <c r="A3" s="315" t="s">
        <v>232</v>
      </c>
      <c r="B3" s="315"/>
      <c r="C3" s="315"/>
      <c r="D3" s="315"/>
      <c r="E3" s="315"/>
      <c r="F3" s="315"/>
      <c r="G3" s="315"/>
      <c r="H3" s="315"/>
      <c r="I3" s="315"/>
      <c r="J3" s="315"/>
      <c r="K3" s="315"/>
      <c r="L3" s="315"/>
      <c r="M3" s="315"/>
      <c r="N3" s="315"/>
      <c r="O3" s="315"/>
      <c r="P3" s="315"/>
      <c r="Q3" s="315"/>
      <c r="R3" s="315"/>
      <c r="S3" s="315"/>
      <c r="T3" s="315"/>
      <c r="U3" s="315"/>
      <c r="V3" s="315"/>
      <c r="W3" s="315"/>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314</v>
      </c>
      <c r="B5" s="144">
        <f>'2C'!B19</f>
        <v>72</v>
      </c>
      <c r="C5" s="144">
        <f>'2C'!C19</f>
        <v>74</v>
      </c>
      <c r="D5" s="144">
        <f>'2C'!D19</f>
        <v>75</v>
      </c>
      <c r="E5" s="144">
        <f>'2C'!E19</f>
        <v>68</v>
      </c>
      <c r="F5" s="144">
        <f>'2C'!F19</f>
        <v>71</v>
      </c>
      <c r="G5" s="144">
        <f>'2C'!G19</f>
        <v>76</v>
      </c>
      <c r="H5" s="144">
        <f>'2C'!H19</f>
        <v>74</v>
      </c>
      <c r="I5" s="144">
        <f>'2C'!I19</f>
        <v>66</v>
      </c>
      <c r="J5" s="144">
        <f>'2C'!J19</f>
        <v>56</v>
      </c>
      <c r="K5" s="144">
        <f>'2C'!K19</f>
        <v>54</v>
      </c>
      <c r="L5" s="144">
        <f>'2C'!L19</f>
        <v>48</v>
      </c>
      <c r="M5" s="144">
        <f>'2C'!M19</f>
        <v>43</v>
      </c>
      <c r="N5" s="144">
        <f>'2C'!N19</f>
        <v>45</v>
      </c>
      <c r="O5" s="144">
        <f>'2C'!O19</f>
        <v>46</v>
      </c>
      <c r="P5" s="144">
        <f>'2C'!P19</f>
        <v>55</v>
      </c>
      <c r="Q5" s="144">
        <f>'2C'!Q19</f>
        <v>86</v>
      </c>
      <c r="R5" s="144">
        <f>'2C'!R19</f>
        <v>82</v>
      </c>
      <c r="S5" s="144">
        <f>'2C'!S19</f>
        <v>90</v>
      </c>
      <c r="T5" s="144">
        <f>'2C'!T19</f>
        <v>120</v>
      </c>
      <c r="U5" s="144">
        <f>'2C'!U19</f>
        <v>127</v>
      </c>
      <c r="V5" s="144">
        <f>'2C'!V19</f>
        <v>158</v>
      </c>
      <c r="W5" s="144">
        <f>'2C'!W19</f>
        <v>175</v>
      </c>
      <c r="X5" s="145"/>
    </row>
    <row r="6" spans="1:28" x14ac:dyDescent="0.2">
      <c r="A6" s="143" t="s">
        <v>92</v>
      </c>
      <c r="B6" s="144">
        <v>7752</v>
      </c>
      <c r="C6" s="144">
        <v>7842</v>
      </c>
      <c r="D6" s="144">
        <v>7819</v>
      </c>
      <c r="E6" s="144">
        <v>7747</v>
      </c>
      <c r="F6" s="144">
        <v>7818</v>
      </c>
      <c r="G6" s="144">
        <v>7838</v>
      </c>
      <c r="H6" s="144">
        <v>7879</v>
      </c>
      <c r="I6" s="144">
        <v>7920</v>
      </c>
      <c r="J6" s="144">
        <v>7619</v>
      </c>
      <c r="K6" s="144">
        <v>7512</v>
      </c>
      <c r="L6" s="144">
        <v>7216</v>
      </c>
      <c r="M6" s="144">
        <v>6952</v>
      </c>
      <c r="N6" s="144">
        <v>7122</v>
      </c>
      <c r="O6" s="144">
        <v>7013</v>
      </c>
      <c r="P6" s="144">
        <v>7539</v>
      </c>
      <c r="Q6" s="144">
        <v>8196</v>
      </c>
      <c r="R6" s="144">
        <v>9011</v>
      </c>
      <c r="S6" s="144">
        <v>9232</v>
      </c>
      <c r="T6" s="144">
        <v>9331</v>
      </c>
      <c r="U6" s="144">
        <v>7343</v>
      </c>
      <c r="V6" s="144">
        <v>7928</v>
      </c>
      <c r="W6" s="144">
        <v>8182</v>
      </c>
      <c r="X6" s="145"/>
    </row>
    <row r="7" spans="1:28" x14ac:dyDescent="0.2">
      <c r="A7" s="143" t="s">
        <v>183</v>
      </c>
      <c r="B7" s="144">
        <v>329491</v>
      </c>
      <c r="C7" s="144">
        <v>335427</v>
      </c>
      <c r="D7" s="144">
        <v>336485</v>
      </c>
      <c r="E7" s="144">
        <v>338423</v>
      </c>
      <c r="F7" s="144">
        <v>345741</v>
      </c>
      <c r="G7" s="144">
        <v>358852</v>
      </c>
      <c r="H7" s="144">
        <v>378515</v>
      </c>
      <c r="I7" s="144">
        <v>387995</v>
      </c>
      <c r="J7" s="144">
        <v>379614</v>
      </c>
      <c r="K7" s="144">
        <v>362435</v>
      </c>
      <c r="L7" s="144">
        <v>342254</v>
      </c>
      <c r="M7" s="144">
        <v>333666</v>
      </c>
      <c r="N7" s="144">
        <v>346046</v>
      </c>
      <c r="O7" s="144">
        <v>346705</v>
      </c>
      <c r="P7" s="144">
        <v>364444</v>
      </c>
      <c r="Q7" s="144">
        <v>380182</v>
      </c>
      <c r="R7" s="144">
        <v>404523</v>
      </c>
      <c r="S7" s="144">
        <v>418413</v>
      </c>
      <c r="T7" s="144">
        <v>426652</v>
      </c>
      <c r="U7" s="144">
        <v>359515</v>
      </c>
      <c r="V7" s="144">
        <v>395888</v>
      </c>
      <c r="W7" s="144">
        <v>418306</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5" t="s">
        <v>191</v>
      </c>
      <c r="B10" s="315"/>
      <c r="C10" s="315"/>
      <c r="D10" s="315"/>
      <c r="E10" s="315"/>
      <c r="F10" s="315"/>
      <c r="G10" s="315"/>
      <c r="H10" s="315"/>
      <c r="I10" s="315"/>
      <c r="J10" s="315"/>
      <c r="K10" s="315"/>
      <c r="L10" s="315"/>
      <c r="M10" s="315"/>
      <c r="N10" s="315"/>
      <c r="O10" s="315"/>
      <c r="P10" s="315"/>
      <c r="Q10" s="315"/>
      <c r="R10" s="315"/>
      <c r="S10" s="315"/>
      <c r="T10" s="315"/>
      <c r="U10" s="315"/>
      <c r="V10" s="315"/>
      <c r="W10" s="315"/>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314</v>
      </c>
      <c r="B12" s="170">
        <f>(B5-B5)/B5</f>
        <v>0</v>
      </c>
      <c r="C12" s="170">
        <f>(C5-B5)/B5</f>
        <v>2.7777777777777776E-2</v>
      </c>
      <c r="D12" s="170">
        <f>(D5-B5)/B5</f>
        <v>4.1666666666666664E-2</v>
      </c>
      <c r="E12" s="170">
        <f>(E5-B5)/B5</f>
        <v>-5.5555555555555552E-2</v>
      </c>
      <c r="F12" s="170">
        <f>(F5-B5)/B5</f>
        <v>-1.3888888888888888E-2</v>
      </c>
      <c r="G12" s="170">
        <f>(G5-B5)/B5</f>
        <v>5.5555555555555552E-2</v>
      </c>
      <c r="H12" s="170">
        <f>(H5-B5)/B5</f>
        <v>2.7777777777777776E-2</v>
      </c>
      <c r="I12" s="170">
        <f>(I5-B5)/B5</f>
        <v>-8.3333333333333329E-2</v>
      </c>
      <c r="J12" s="170">
        <f>(J5-B5)/B5</f>
        <v>-0.22222222222222221</v>
      </c>
      <c r="K12" s="170">
        <f>(K5-B5)/B5</f>
        <v>-0.25</v>
      </c>
      <c r="L12" s="170">
        <f>(L5-B5)/B5</f>
        <v>-0.33333333333333331</v>
      </c>
      <c r="M12" s="170">
        <f>(M5-B5)/B5</f>
        <v>-0.40277777777777779</v>
      </c>
      <c r="N12" s="170">
        <f>(N5-B5)/B5</f>
        <v>-0.375</v>
      </c>
      <c r="O12" s="170">
        <f>(O5-B5)/B5</f>
        <v>-0.3611111111111111</v>
      </c>
      <c r="P12" s="170">
        <f>(P5-B5)/B5</f>
        <v>-0.2361111111111111</v>
      </c>
      <c r="Q12" s="170">
        <f>(Q5-B5)/B5</f>
        <v>0.19444444444444445</v>
      </c>
      <c r="R12" s="170">
        <f>(R5-B5)/B5</f>
        <v>0.1388888888888889</v>
      </c>
      <c r="S12" s="170">
        <f>(S5-B5)/B5</f>
        <v>0.25</v>
      </c>
      <c r="T12" s="170">
        <f>(T5-B5)/B5</f>
        <v>0.66666666666666663</v>
      </c>
      <c r="U12" s="170">
        <f>(U5-B5)/B5</f>
        <v>0.76388888888888884</v>
      </c>
      <c r="V12" s="170">
        <f>(V5-B5)/B5</f>
        <v>1.1944444444444444</v>
      </c>
      <c r="W12" s="170">
        <f>(W5-B5)/B5</f>
        <v>1.4305555555555556</v>
      </c>
    </row>
    <row r="13" spans="1:28" x14ac:dyDescent="0.2">
      <c r="A13" s="143" t="s">
        <v>92</v>
      </c>
      <c r="B13" s="170">
        <f>(B6-B6)/B6</f>
        <v>0</v>
      </c>
      <c r="C13" s="170">
        <f>(C6-B6)/B6</f>
        <v>1.1609907120743035E-2</v>
      </c>
      <c r="D13" s="170">
        <f>(D6-B6)/B6</f>
        <v>8.6429308565531479E-3</v>
      </c>
      <c r="E13" s="170">
        <f>(E6-B6)/B6</f>
        <v>-6.4499484004127967E-4</v>
      </c>
      <c r="F13" s="170">
        <f>(F6-B6)/B6</f>
        <v>8.5139318885448911E-3</v>
      </c>
      <c r="G13" s="170">
        <f>(G6-B6)/B6</f>
        <v>1.1093911248710011E-2</v>
      </c>
      <c r="H13" s="170">
        <f>(H6-B6)/B6</f>
        <v>1.6382868937048503E-2</v>
      </c>
      <c r="I13" s="170">
        <f>(I6-B6)/B6</f>
        <v>2.1671826625386997E-2</v>
      </c>
      <c r="J13" s="170">
        <f>(J6-B6)/B6</f>
        <v>-1.7156862745098041E-2</v>
      </c>
      <c r="K13" s="170">
        <f>(K6-B6)/B6</f>
        <v>-3.0959752321981424E-2</v>
      </c>
      <c r="L13" s="170">
        <f>(L6-B6)/B6</f>
        <v>-6.9143446852425183E-2</v>
      </c>
      <c r="M13" s="170">
        <f>(M6-B6)/B6</f>
        <v>-0.10319917440660474</v>
      </c>
      <c r="N13" s="170">
        <f>(N6-B6)/B6</f>
        <v>-8.1269349845201233E-2</v>
      </c>
      <c r="O13" s="170">
        <f>(O6-B6)/B6</f>
        <v>-9.533023735810113E-2</v>
      </c>
      <c r="P13" s="170">
        <f>(P6-B6)/B6</f>
        <v>-2.7476780185758515E-2</v>
      </c>
      <c r="Q13" s="170">
        <f>(Q6-B6)/B6</f>
        <v>5.7275541795665637E-2</v>
      </c>
      <c r="R13" s="170">
        <f>(R6-B6)/B6</f>
        <v>0.16240970072239422</v>
      </c>
      <c r="S13" s="170">
        <f>(S6-B6)/B6</f>
        <v>0.19091847265221878</v>
      </c>
      <c r="T13" s="170">
        <f>(T6-B6)/B6</f>
        <v>0.20368937048503613</v>
      </c>
      <c r="U13" s="170">
        <f>(U6-B6)/B6</f>
        <v>-5.276057791537668E-2</v>
      </c>
      <c r="V13" s="170">
        <f>(V6-B6)/B6</f>
        <v>2.2703818369453045E-2</v>
      </c>
      <c r="W13" s="170">
        <f>(W6-B6)/B6</f>
        <v>5.5469556243550051E-2</v>
      </c>
    </row>
    <row r="14" spans="1:28" x14ac:dyDescent="0.2">
      <c r="A14" s="143" t="s">
        <v>183</v>
      </c>
      <c r="B14" s="170">
        <f>(B7-B7)/B7</f>
        <v>0</v>
      </c>
      <c r="C14" s="170">
        <f>(C7-B7)/B7</f>
        <v>1.8015666588768738E-2</v>
      </c>
      <c r="D14" s="170">
        <f>(D7-B7)/B7</f>
        <v>2.1226679939664511E-2</v>
      </c>
      <c r="E14" s="170">
        <f>(E7-B7)/B7</f>
        <v>2.7108479442534091E-2</v>
      </c>
      <c r="F14" s="170">
        <f>(F7-B7)/B7</f>
        <v>4.9318494283607142E-2</v>
      </c>
      <c r="G14" s="170">
        <f>(G7-B7)/B7</f>
        <v>8.911017296375319E-2</v>
      </c>
      <c r="H14" s="170">
        <f>(H7-B7)/B7</f>
        <v>0.14878706853904963</v>
      </c>
      <c r="I14" s="170">
        <f>(I7-B7)/B7</f>
        <v>0.17755871935804013</v>
      </c>
      <c r="J14" s="170">
        <f>(J7-B7)/B7</f>
        <v>0.15212251624475326</v>
      </c>
      <c r="K14" s="170">
        <f>(K7-B7)/B7</f>
        <v>9.99845215802556E-2</v>
      </c>
      <c r="L14" s="170">
        <f>(L7-B7)/B7</f>
        <v>3.8735504156410951E-2</v>
      </c>
      <c r="M14" s="170">
        <f>(M7-B7)/B7</f>
        <v>1.2671059300557527E-2</v>
      </c>
      <c r="N14" s="170">
        <f>(N7-B7)/B7</f>
        <v>5.0244164484007148E-2</v>
      </c>
      <c r="O14" s="170">
        <f>(O7-B7)/B7</f>
        <v>5.2244219113723893E-2</v>
      </c>
      <c r="P14" s="170">
        <f>(P7-B7)/B7</f>
        <v>0.10608180496584126</v>
      </c>
      <c r="Q14" s="170">
        <f>(Q7-B7)/B7</f>
        <v>0.15384638730648181</v>
      </c>
      <c r="R14" s="170">
        <f>(R7-B7)/B7</f>
        <v>0.22772093926692991</v>
      </c>
      <c r="S14" s="170">
        <f>(S7-B7)/B7</f>
        <v>0.26987687068842547</v>
      </c>
      <c r="T14" s="170">
        <f>(T7-B7)/B7</f>
        <v>0.29488210603628018</v>
      </c>
      <c r="U14" s="170">
        <f>(U7-B7)/B7</f>
        <v>9.1122367530524356E-2</v>
      </c>
      <c r="V14" s="170">
        <f>(V7-B7)/B7</f>
        <v>0.20151385015068696</v>
      </c>
      <c r="W14" s="170">
        <f>(W7-B7)/B7</f>
        <v>0.26955212737221956</v>
      </c>
    </row>
    <row r="16" spans="1:28" ht="15.75" x14ac:dyDescent="0.25">
      <c r="A16" s="315" t="s">
        <v>216</v>
      </c>
      <c r="B16" s="315"/>
      <c r="C16" s="315"/>
      <c r="D16" s="315"/>
      <c r="E16" s="315"/>
      <c r="F16" s="315"/>
      <c r="G16" s="315"/>
      <c r="H16" s="315"/>
      <c r="I16" s="315"/>
      <c r="J16" s="315"/>
      <c r="K16" s="315"/>
      <c r="L16" s="315"/>
      <c r="M16" s="315"/>
      <c r="N16" s="315"/>
      <c r="O16" s="315"/>
      <c r="P16" s="315"/>
      <c r="Q16" s="315"/>
      <c r="R16" s="315"/>
      <c r="S16" s="315"/>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314</v>
      </c>
      <c r="B18" s="150">
        <f>'2C'!B38</f>
        <v>8.7899999999999991</v>
      </c>
      <c r="C18" s="150">
        <f>'2C'!C38</f>
        <v>8.9499999999999993</v>
      </c>
      <c r="D18" s="150">
        <f>'2C'!D38</f>
        <v>12.97</v>
      </c>
      <c r="E18" s="150">
        <f>'2C'!E38</f>
        <v>12.23</v>
      </c>
      <c r="F18" s="150">
        <f>'2C'!F38</f>
        <v>13.68</v>
      </c>
      <c r="G18" s="150">
        <f>'2C'!G38</f>
        <v>13.03</v>
      </c>
      <c r="H18" s="150">
        <f>'2C'!H38</f>
        <v>14.44</v>
      </c>
      <c r="I18" s="150">
        <f>'2C'!I38</f>
        <v>16.05</v>
      </c>
      <c r="J18" s="150">
        <f>'2C'!J38</f>
        <v>16.84</v>
      </c>
      <c r="K18" s="150">
        <f>'2C'!K38</f>
        <v>13.78</v>
      </c>
      <c r="L18" s="150">
        <f>'2C'!L38</f>
        <v>16.190000000000001</v>
      </c>
      <c r="M18" s="150">
        <f>'2C'!M38</f>
        <v>14.32</v>
      </c>
      <c r="N18" s="150">
        <f>'2C'!N38</f>
        <v>13.16</v>
      </c>
      <c r="O18" s="150">
        <f>'2C'!O38</f>
        <v>13.71</v>
      </c>
      <c r="P18" s="150">
        <f>'2C'!P38</f>
        <v>14.56</v>
      </c>
      <c r="Q18" s="150">
        <f>'2C'!Q38</f>
        <v>14.63</v>
      </c>
      <c r="R18" s="150">
        <f>'2C'!R38</f>
        <v>15.26</v>
      </c>
      <c r="S18" s="150">
        <f>'2C'!S38</f>
        <v>15.79</v>
      </c>
      <c r="T18"/>
      <c r="U18"/>
      <c r="V18"/>
      <c r="W18"/>
    </row>
    <row r="19" spans="1:23" ht="15" x14ac:dyDescent="0.25">
      <c r="A19" s="143" t="s">
        <v>92</v>
      </c>
      <c r="B19" s="150">
        <v>12.09</v>
      </c>
      <c r="C19" s="150">
        <v>12.89</v>
      </c>
      <c r="D19" s="150">
        <v>13.66</v>
      </c>
      <c r="E19" s="150">
        <v>13.59</v>
      </c>
      <c r="F19" s="150">
        <v>13.75</v>
      </c>
      <c r="G19" s="150">
        <v>13.43</v>
      </c>
      <c r="H19" s="150">
        <v>14.98</v>
      </c>
      <c r="I19" s="150">
        <v>14.43</v>
      </c>
      <c r="J19" s="150">
        <v>13.82</v>
      </c>
      <c r="K19" s="150">
        <v>13.23</v>
      </c>
      <c r="L19" s="150">
        <v>13.34</v>
      </c>
      <c r="M19" s="150">
        <v>13.31</v>
      </c>
      <c r="N19" s="150">
        <v>13.94</v>
      </c>
      <c r="O19" s="150">
        <v>15.09</v>
      </c>
      <c r="P19" s="150">
        <v>14.89</v>
      </c>
      <c r="Q19" s="150">
        <v>14.63</v>
      </c>
      <c r="R19" s="150">
        <v>14.37</v>
      </c>
      <c r="S19" s="151">
        <v>16.14</v>
      </c>
      <c r="T19"/>
      <c r="U19"/>
      <c r="V19"/>
      <c r="W19"/>
    </row>
    <row r="20" spans="1:23" ht="15" x14ac:dyDescent="0.25">
      <c r="A20" s="143" t="s">
        <v>183</v>
      </c>
      <c r="B20" s="150">
        <v>10.57</v>
      </c>
      <c r="C20" s="150">
        <v>10.91</v>
      </c>
      <c r="D20" s="150">
        <v>11.12</v>
      </c>
      <c r="E20" s="150">
        <v>11.48</v>
      </c>
      <c r="F20" s="150">
        <v>11.8</v>
      </c>
      <c r="G20" s="150">
        <v>12.35</v>
      </c>
      <c r="H20" s="150">
        <v>12.8</v>
      </c>
      <c r="I20" s="150">
        <v>13.04</v>
      </c>
      <c r="J20" s="150">
        <v>13.26</v>
      </c>
      <c r="K20" s="150">
        <v>13.52</v>
      </c>
      <c r="L20" s="150">
        <v>13.74</v>
      </c>
      <c r="M20" s="150">
        <v>13.84</v>
      </c>
      <c r="N20" s="150">
        <v>13.94</v>
      </c>
      <c r="O20" s="150">
        <v>14.32</v>
      </c>
      <c r="P20" s="150">
        <v>14.67</v>
      </c>
      <c r="Q20" s="150">
        <v>15.35</v>
      </c>
      <c r="R20" s="150">
        <v>14.52</v>
      </c>
      <c r="S20" s="151">
        <v>16.989999999999998</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5" t="s">
        <v>217</v>
      </c>
      <c r="B23" s="315"/>
      <c r="C23" s="315"/>
      <c r="D23" s="315"/>
      <c r="E23" s="315"/>
      <c r="F23" s="315"/>
      <c r="G23" s="315"/>
      <c r="H23" s="315"/>
      <c r="I23" s="315"/>
      <c r="J23" s="315"/>
      <c r="K23" s="315"/>
      <c r="L23" s="315"/>
      <c r="M23" s="315"/>
      <c r="N23" s="315"/>
      <c r="O23" s="315"/>
      <c r="P23" s="315"/>
      <c r="Q23" s="315"/>
      <c r="R23" s="315"/>
      <c r="S23" s="315"/>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315</v>
      </c>
      <c r="B25" s="170">
        <f>(B18-B18)/B18</f>
        <v>0</v>
      </c>
      <c r="C25" s="170">
        <f>(C18-B18)/B18</f>
        <v>1.8202502844141086E-2</v>
      </c>
      <c r="D25" s="170">
        <f>(D18-B18)/B18</f>
        <v>0.47554038680318567</v>
      </c>
      <c r="E25" s="170">
        <f>(E18-B18)/B18</f>
        <v>0.39135381114903317</v>
      </c>
      <c r="F25" s="170">
        <f>(F18-B18)/B18</f>
        <v>0.55631399317406161</v>
      </c>
      <c r="G25" s="170">
        <f>(G18-B18)/B18</f>
        <v>0.48236632536973839</v>
      </c>
      <c r="H25" s="170">
        <f>(H18-B18)/B18</f>
        <v>0.64277588168373156</v>
      </c>
      <c r="I25" s="170">
        <f>(I18-B18)/B18</f>
        <v>0.82593856655290132</v>
      </c>
      <c r="J25" s="170">
        <f>(J18-B18)/B18</f>
        <v>0.91581342434584767</v>
      </c>
      <c r="K25" s="170">
        <f>(K18-B18)/B18</f>
        <v>0.56769055745164965</v>
      </c>
      <c r="L25" s="170">
        <f>(L18-B18)/B18</f>
        <v>0.84186575654152473</v>
      </c>
      <c r="M25" s="170">
        <f>(M18-B18)/B18</f>
        <v>0.62912400455062589</v>
      </c>
      <c r="N25" s="170">
        <f>(N18-B18)/B18</f>
        <v>0.4971558589306031</v>
      </c>
      <c r="O25" s="170">
        <f>(O18-B18)/B18</f>
        <v>0.55972696245733811</v>
      </c>
      <c r="P25" s="170">
        <f>(P18-B18)/B18</f>
        <v>0.65642775881683757</v>
      </c>
      <c r="Q25" s="170">
        <f>(Q18-B18)/B18</f>
        <v>0.66439135381114933</v>
      </c>
      <c r="R25" s="170">
        <f>(R18-B18)/B18</f>
        <v>0.73606370875995464</v>
      </c>
      <c r="S25" s="170">
        <f>(S18-B18)/B18</f>
        <v>0.7963594994311719</v>
      </c>
      <c r="T25"/>
      <c r="U25"/>
      <c r="V25"/>
      <c r="W25"/>
    </row>
    <row r="26" spans="1:23" ht="15" x14ac:dyDescent="0.25">
      <c r="A26" s="143" t="s">
        <v>92</v>
      </c>
      <c r="B26" s="170">
        <f>(B19-B19)/B19</f>
        <v>0</v>
      </c>
      <c r="C26" s="170">
        <f>(C19-B19)/B19</f>
        <v>6.6170388751033968E-2</v>
      </c>
      <c r="D26" s="170">
        <f>(D19-B19)/B19</f>
        <v>0.12985938792390408</v>
      </c>
      <c r="E26" s="170">
        <f>(E19-B19)/B19</f>
        <v>0.12406947890818859</v>
      </c>
      <c r="F26" s="170">
        <f>(F19-B19)/B19</f>
        <v>0.13730355665839539</v>
      </c>
      <c r="G26" s="170">
        <f>(G19-B19)/B19</f>
        <v>0.11083540115798179</v>
      </c>
      <c r="H26" s="170">
        <f>(H19-B19)/B19</f>
        <v>0.23904052936311007</v>
      </c>
      <c r="I26" s="170">
        <f>(I19-B19)/B19</f>
        <v>0.19354838709677419</v>
      </c>
      <c r="J26" s="170">
        <f>(J19-B19)/B19</f>
        <v>0.14309346567411088</v>
      </c>
      <c r="K26" s="170">
        <f>(K19-B19)/B19</f>
        <v>9.4292803970223368E-2</v>
      </c>
      <c r="L26" s="170">
        <f>(L19-B19)/B19</f>
        <v>0.10339123242349049</v>
      </c>
      <c r="M26" s="170">
        <f>(M19-B19)/B19</f>
        <v>0.10090984284532677</v>
      </c>
      <c r="N26" s="170">
        <f>(N19-B19)/B19</f>
        <v>0.1530190239867659</v>
      </c>
      <c r="O26" s="170">
        <f>(O19-B19)/B19</f>
        <v>0.24813895781637718</v>
      </c>
      <c r="P26" s="170">
        <f>(P19-B19)/B19</f>
        <v>0.23159636062861874</v>
      </c>
      <c r="Q26" s="170">
        <f>(Q19-B19)/B19</f>
        <v>0.21009098428453274</v>
      </c>
      <c r="R26" s="170">
        <f>(R19-B19)/B19</f>
        <v>0.1885856079404466</v>
      </c>
      <c r="S26" s="170">
        <f>(S19-B19)/B19</f>
        <v>0.33498759305210923</v>
      </c>
      <c r="T26"/>
      <c r="U26"/>
      <c r="V26"/>
      <c r="W26"/>
    </row>
    <row r="27" spans="1:23" ht="15" x14ac:dyDescent="0.25">
      <c r="A27" s="143" t="s">
        <v>183</v>
      </c>
      <c r="B27" s="170">
        <f>(B20-B20)/B20</f>
        <v>0</v>
      </c>
      <c r="C27" s="170">
        <f>(C20-B20)/B20</f>
        <v>3.2166508987701029E-2</v>
      </c>
      <c r="D27" s="170">
        <f>(D20-B20)/B20</f>
        <v>5.2034058656575108E-2</v>
      </c>
      <c r="E27" s="170">
        <f>(E20-B20)/B20</f>
        <v>8.6092715231788089E-2</v>
      </c>
      <c r="F27" s="170">
        <f>(F20-B20)/B20</f>
        <v>0.11636707663197733</v>
      </c>
      <c r="G27" s="170">
        <f>(G20-B20)/B20</f>
        <v>0.16840113528855244</v>
      </c>
      <c r="H27" s="170">
        <f>(H20-B20)/B20</f>
        <v>0.21097445600756862</v>
      </c>
      <c r="I27" s="170">
        <f>(I20-B20)/B20</f>
        <v>0.23368022705771038</v>
      </c>
      <c r="J27" s="170">
        <f>(J20-B20)/B20</f>
        <v>0.25449385052034051</v>
      </c>
      <c r="K27" s="170">
        <f>(K20-B20)/B20</f>
        <v>0.27909176915799427</v>
      </c>
      <c r="L27" s="170">
        <f>(L20-B20)/B20</f>
        <v>0.29990539262062438</v>
      </c>
      <c r="M27" s="170">
        <f>(M20-B20)/B20</f>
        <v>0.30936613055818352</v>
      </c>
      <c r="N27" s="170">
        <f>(N20-B20)/B20</f>
        <v>0.3188268684957426</v>
      </c>
      <c r="O27" s="170">
        <f>(O20-B20)/B20</f>
        <v>0.35477767265846732</v>
      </c>
      <c r="P27" s="170">
        <f>(P20-B20)/B20</f>
        <v>0.38789025543992428</v>
      </c>
      <c r="Q27" s="170">
        <f>(Q20-B20)/B20</f>
        <v>0.45222327341532631</v>
      </c>
      <c r="R27" s="170">
        <f>(R20-B20)/B20</f>
        <v>0.37369914853358555</v>
      </c>
      <c r="S27" s="170">
        <f>(S20-B20)/B20</f>
        <v>0.60737937559129596</v>
      </c>
      <c r="T27"/>
      <c r="U27"/>
      <c r="V27"/>
      <c r="W27"/>
    </row>
  </sheetData>
  <mergeCells count="5">
    <mergeCell ref="A16:S16"/>
    <mergeCell ref="A23:S23"/>
    <mergeCell ref="A3:W3"/>
    <mergeCell ref="A10:W10"/>
    <mergeCell ref="A1:AB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81A95-3D3B-4DCD-A7C2-F641E9BD8758}">
  <sheetPr>
    <tabColor rgb="FFA2AE74"/>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154</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4" spans="1:27" ht="15" x14ac:dyDescent="0.25">
      <c r="A4" s="320" t="s">
        <v>316</v>
      </c>
      <c r="B4" s="320"/>
      <c r="C4" s="320"/>
      <c r="D4" s="320"/>
    </row>
    <row r="5" spans="1:27" ht="15" x14ac:dyDescent="0.25">
      <c r="A5" s="321" t="s">
        <v>144</v>
      </c>
      <c r="B5" s="322"/>
      <c r="C5" s="321" t="s">
        <v>145</v>
      </c>
      <c r="D5" s="321"/>
    </row>
    <row r="6" spans="1:27" x14ac:dyDescent="0.2">
      <c r="A6" s="154" t="s">
        <v>158</v>
      </c>
      <c r="B6" s="155" t="s">
        <v>157</v>
      </c>
      <c r="C6" s="154" t="s">
        <v>158</v>
      </c>
      <c r="D6" s="156" t="s">
        <v>157</v>
      </c>
    </row>
    <row r="7" spans="1:27" x14ac:dyDescent="0.2">
      <c r="A7" s="1" t="s">
        <v>153</v>
      </c>
      <c r="B7" s="157">
        <v>0.20798649999999999</v>
      </c>
      <c r="C7" s="1" t="s">
        <v>153</v>
      </c>
      <c r="D7" s="158">
        <v>0.15029899999999999</v>
      </c>
    </row>
    <row r="8" spans="1:27" x14ac:dyDescent="0.2">
      <c r="A8" s="1" t="s">
        <v>146</v>
      </c>
      <c r="B8" s="157">
        <v>0.1321</v>
      </c>
      <c r="C8" s="1" t="s">
        <v>146</v>
      </c>
      <c r="D8" s="158">
        <v>0.1414</v>
      </c>
    </row>
    <row r="9" spans="1:27" x14ac:dyDescent="0.2">
      <c r="A9" s="1" t="s">
        <v>149</v>
      </c>
      <c r="B9" s="157">
        <v>8.3325999999999997E-2</v>
      </c>
      <c r="C9" s="1" t="s">
        <v>148</v>
      </c>
      <c r="D9" s="158">
        <v>0.1195</v>
      </c>
    </row>
    <row r="10" spans="1:27" x14ac:dyDescent="0.2">
      <c r="A10" s="1" t="s">
        <v>148</v>
      </c>
      <c r="B10" s="157">
        <v>7.8740000000000004E-2</v>
      </c>
      <c r="C10" s="1" t="s">
        <v>152</v>
      </c>
      <c r="D10" s="158">
        <v>0.10111000000000001</v>
      </c>
    </row>
    <row r="11" spans="1:27" x14ac:dyDescent="0.2">
      <c r="A11" s="1" t="s">
        <v>150</v>
      </c>
      <c r="B11" s="157">
        <v>6.7979999999999999E-2</v>
      </c>
      <c r="C11" s="1" t="s">
        <v>114</v>
      </c>
      <c r="D11" s="158">
        <v>9.7350000000000006E-2</v>
      </c>
    </row>
    <row r="12" spans="1:27" x14ac:dyDescent="0.2">
      <c r="A12" s="1" t="s">
        <v>114</v>
      </c>
      <c r="B12" s="157">
        <v>6.6799999999999998E-2</v>
      </c>
      <c r="C12" s="1" t="s">
        <v>149</v>
      </c>
      <c r="D12" s="158">
        <v>9.1445890000000002E-2</v>
      </c>
    </row>
    <row r="13" spans="1:27" x14ac:dyDescent="0.2">
      <c r="A13" s="1" t="s">
        <v>88</v>
      </c>
      <c r="B13" s="157">
        <v>6.6500000000000004E-2</v>
      </c>
      <c r="C13" s="1" t="s">
        <v>151</v>
      </c>
      <c r="D13" s="158">
        <v>8.9149999999999993E-2</v>
      </c>
    </row>
    <row r="14" spans="1:27" x14ac:dyDescent="0.2">
      <c r="A14" s="1" t="s">
        <v>152</v>
      </c>
      <c r="B14" s="157">
        <v>6.6389000000000004E-2</v>
      </c>
      <c r="C14" s="1" t="s">
        <v>192</v>
      </c>
      <c r="D14" s="158">
        <v>7.17E-2</v>
      </c>
    </row>
    <row r="15" spans="1:27" x14ac:dyDescent="0.2">
      <c r="A15" s="1" t="s">
        <v>147</v>
      </c>
      <c r="B15" s="157">
        <v>6.5600000000000006E-2</v>
      </c>
      <c r="C15" s="1" t="s">
        <v>150</v>
      </c>
      <c r="D15" s="158">
        <v>6.9260000000000002E-2</v>
      </c>
    </row>
    <row r="16" spans="1:27" x14ac:dyDescent="0.2">
      <c r="A16" s="1" t="s">
        <v>151</v>
      </c>
      <c r="B16" s="157">
        <v>6.0329000000000001E-2</v>
      </c>
      <c r="C16" s="1" t="s">
        <v>193</v>
      </c>
      <c r="D16" s="158">
        <v>6.8640000000000007E-2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477E4-FBED-459F-B487-B0A06F31001E}">
  <sheetPr>
    <tabColor rgb="FFA2AE74"/>
  </sheetPr>
  <dimension ref="A1:AI79"/>
  <sheetViews>
    <sheetView zoomScaleNormal="100" workbookViewId="0">
      <selection activeCell="P8" sqref="P8"/>
    </sheetView>
  </sheetViews>
  <sheetFormatPr defaultColWidth="9.140625" defaultRowHeight="14.25" x14ac:dyDescent="0.2"/>
  <cols>
    <col min="1" max="1" width="10" style="1" bestFit="1" customWidth="1"/>
    <col min="2" max="2" width="13.140625" style="1" bestFit="1" customWidth="1"/>
    <col min="3" max="3" width="17" style="1" bestFit="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162</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3" spans="1:27" ht="15" x14ac:dyDescent="0.25">
      <c r="A3" s="193" t="s">
        <v>317</v>
      </c>
      <c r="B3" s="193"/>
      <c r="C3" s="193"/>
      <c r="D3" s="193"/>
      <c r="F3" s="320" t="s">
        <v>318</v>
      </c>
      <c r="G3" s="320"/>
      <c r="H3" s="320"/>
    </row>
    <row r="4" spans="1:27" ht="28.5" x14ac:dyDescent="0.2">
      <c r="A4" s="191" t="s">
        <v>165</v>
      </c>
      <c r="B4" s="191" t="s">
        <v>218</v>
      </c>
      <c r="C4" s="192" t="s">
        <v>164</v>
      </c>
      <c r="D4" s="1"/>
      <c r="F4" s="191" t="s">
        <v>219</v>
      </c>
      <c r="G4" s="192" t="s">
        <v>220</v>
      </c>
      <c r="H4" s="37" t="s">
        <v>221</v>
      </c>
      <c r="O4" s="1"/>
    </row>
    <row r="5" spans="1:27" ht="15" x14ac:dyDescent="0.25">
      <c r="A5" s="160">
        <v>43313</v>
      </c>
      <c r="B5">
        <v>7</v>
      </c>
      <c r="C5" s="218" t="s">
        <v>244</v>
      </c>
      <c r="D5" s="1"/>
      <c r="F5" s="1" t="s">
        <v>341</v>
      </c>
      <c r="G5" s="159">
        <v>13</v>
      </c>
      <c r="H5" s="203" t="s">
        <v>351</v>
      </c>
      <c r="O5" s="1"/>
    </row>
    <row r="6" spans="1:27" ht="15" x14ac:dyDescent="0.25">
      <c r="A6" s="160">
        <v>43344</v>
      </c>
      <c r="B6">
        <v>0</v>
      </c>
      <c r="C6" s="218" t="s">
        <v>244</v>
      </c>
      <c r="D6" s="1"/>
      <c r="F6" s="1" t="s">
        <v>342</v>
      </c>
      <c r="G6" s="159">
        <v>6</v>
      </c>
      <c r="H6" s="203" t="s">
        <v>352</v>
      </c>
      <c r="O6" s="1"/>
    </row>
    <row r="7" spans="1:27" ht="15" x14ac:dyDescent="0.25">
      <c r="A7" s="160">
        <v>43374</v>
      </c>
      <c r="B7">
        <v>3</v>
      </c>
      <c r="C7" s="218" t="s">
        <v>244</v>
      </c>
      <c r="D7" s="1"/>
      <c r="F7" s="1" t="s">
        <v>343</v>
      </c>
      <c r="G7" s="159">
        <v>6</v>
      </c>
      <c r="H7" s="203" t="s">
        <v>222</v>
      </c>
      <c r="O7" s="1"/>
    </row>
    <row r="8" spans="1:27" ht="15" x14ac:dyDescent="0.25">
      <c r="A8" s="160">
        <v>43405</v>
      </c>
      <c r="B8">
        <v>2</v>
      </c>
      <c r="C8" s="218" t="s">
        <v>244</v>
      </c>
      <c r="D8" s="1"/>
      <c r="F8" s="1" t="s">
        <v>344</v>
      </c>
      <c r="G8" s="159">
        <v>5</v>
      </c>
      <c r="H8" s="203" t="s">
        <v>286</v>
      </c>
      <c r="O8" s="1"/>
    </row>
    <row r="9" spans="1:27" ht="15" x14ac:dyDescent="0.25">
      <c r="A9" s="160">
        <v>43435</v>
      </c>
      <c r="B9">
        <v>4</v>
      </c>
      <c r="C9" s="218" t="s">
        <v>244</v>
      </c>
      <c r="D9" s="161"/>
      <c r="F9" s="1" t="s">
        <v>345</v>
      </c>
      <c r="G9" s="159">
        <v>4</v>
      </c>
      <c r="H9" s="203" t="s">
        <v>299</v>
      </c>
      <c r="O9" s="1"/>
    </row>
    <row r="10" spans="1:27" ht="15" x14ac:dyDescent="0.25">
      <c r="A10" s="160">
        <v>43466</v>
      </c>
      <c r="B10">
        <v>1</v>
      </c>
      <c r="C10" s="218" t="s">
        <v>244</v>
      </c>
      <c r="D10" s="161"/>
      <c r="F10" s="1" t="s">
        <v>346</v>
      </c>
      <c r="G10" s="159">
        <v>4</v>
      </c>
      <c r="H10" s="203" t="s">
        <v>353</v>
      </c>
      <c r="O10" s="1"/>
    </row>
    <row r="11" spans="1:27" ht="15" x14ac:dyDescent="0.25">
      <c r="A11" s="160">
        <v>43497</v>
      </c>
      <c r="B11">
        <v>3</v>
      </c>
      <c r="C11" s="218" t="s">
        <v>244</v>
      </c>
      <c r="D11" s="161"/>
      <c r="F11" s="1" t="s">
        <v>347</v>
      </c>
      <c r="G11" s="159">
        <v>4</v>
      </c>
      <c r="H11" s="203" t="s">
        <v>354</v>
      </c>
      <c r="O11" s="1"/>
    </row>
    <row r="12" spans="1:27" ht="15" x14ac:dyDescent="0.25">
      <c r="A12" s="160">
        <v>43525</v>
      </c>
      <c r="B12">
        <v>4</v>
      </c>
      <c r="C12" s="218" t="s">
        <v>244</v>
      </c>
      <c r="D12" s="161"/>
      <c r="F12" s="1" t="s">
        <v>348</v>
      </c>
      <c r="G12" s="159">
        <v>2</v>
      </c>
      <c r="H12" s="203" t="s">
        <v>355</v>
      </c>
      <c r="O12" s="1"/>
    </row>
    <row r="13" spans="1:27" ht="15" x14ac:dyDescent="0.25">
      <c r="A13" s="160">
        <v>43556</v>
      </c>
      <c r="B13">
        <v>3</v>
      </c>
      <c r="C13" s="218" t="s">
        <v>244</v>
      </c>
      <c r="D13" s="161"/>
      <c r="F13" s="1" t="s">
        <v>349</v>
      </c>
      <c r="G13" s="159">
        <v>2</v>
      </c>
      <c r="H13" s="203" t="s">
        <v>299</v>
      </c>
      <c r="O13" s="1"/>
    </row>
    <row r="14" spans="1:27" ht="15" x14ac:dyDescent="0.25">
      <c r="A14" s="160">
        <v>43586</v>
      </c>
      <c r="B14">
        <v>3</v>
      </c>
      <c r="C14" s="218" t="s">
        <v>244</v>
      </c>
      <c r="D14" s="161"/>
      <c r="F14" s="1" t="s">
        <v>350</v>
      </c>
      <c r="G14" s="159">
        <v>2</v>
      </c>
      <c r="H14" s="203" t="s">
        <v>299</v>
      </c>
      <c r="O14" s="1"/>
    </row>
    <row r="15" spans="1:27" ht="15" x14ac:dyDescent="0.25">
      <c r="A15" s="160">
        <v>43617</v>
      </c>
      <c r="B15">
        <v>3</v>
      </c>
      <c r="C15" s="218" t="s">
        <v>244</v>
      </c>
      <c r="D15" s="161"/>
      <c r="O15" s="1"/>
    </row>
    <row r="16" spans="1:27" ht="15" x14ac:dyDescent="0.25">
      <c r="A16" s="160">
        <v>43647</v>
      </c>
      <c r="B16">
        <v>1</v>
      </c>
      <c r="C16" s="218" t="s">
        <v>244</v>
      </c>
      <c r="D16" s="161"/>
      <c r="O16" s="1"/>
    </row>
    <row r="17" spans="1:15" ht="15" x14ac:dyDescent="0.25">
      <c r="A17" s="160">
        <v>43678</v>
      </c>
      <c r="B17">
        <v>3</v>
      </c>
      <c r="C17" s="218" t="s">
        <v>244</v>
      </c>
      <c r="D17" s="161"/>
      <c r="O17" s="1"/>
    </row>
    <row r="18" spans="1:15" ht="15" x14ac:dyDescent="0.25">
      <c r="A18" s="160">
        <v>43709</v>
      </c>
      <c r="B18">
        <v>6</v>
      </c>
      <c r="C18" s="218" t="s">
        <v>244</v>
      </c>
      <c r="D18" s="161"/>
      <c r="I18" s="39"/>
      <c r="O18" s="1"/>
    </row>
    <row r="19" spans="1:15" ht="15" x14ac:dyDescent="0.25">
      <c r="A19" s="160">
        <v>43739</v>
      </c>
      <c r="B19">
        <v>5</v>
      </c>
      <c r="C19" s="218" t="s">
        <v>244</v>
      </c>
      <c r="D19" s="161"/>
      <c r="I19" s="39"/>
      <c r="O19" s="1"/>
    </row>
    <row r="20" spans="1:15" ht="15" x14ac:dyDescent="0.25">
      <c r="A20" s="160">
        <v>43770</v>
      </c>
      <c r="B20">
        <v>5</v>
      </c>
      <c r="C20" s="218" t="s">
        <v>244</v>
      </c>
      <c r="D20" s="161"/>
      <c r="I20" s="39"/>
      <c r="O20" s="1"/>
    </row>
    <row r="21" spans="1:15" ht="15" x14ac:dyDescent="0.25">
      <c r="A21" s="160">
        <v>43800</v>
      </c>
      <c r="B21">
        <v>6</v>
      </c>
      <c r="C21" s="218" t="s">
        <v>244</v>
      </c>
      <c r="D21" s="161"/>
      <c r="I21" s="39"/>
      <c r="O21" s="1"/>
    </row>
    <row r="22" spans="1:15" ht="15" x14ac:dyDescent="0.25">
      <c r="A22" s="160">
        <v>43831</v>
      </c>
      <c r="B22">
        <v>3</v>
      </c>
      <c r="C22" s="218" t="s">
        <v>244</v>
      </c>
      <c r="D22" s="161"/>
      <c r="I22" s="39"/>
      <c r="O22" s="1"/>
    </row>
    <row r="23" spans="1:15" ht="15" x14ac:dyDescent="0.25">
      <c r="A23" s="160">
        <v>43862</v>
      </c>
      <c r="B23">
        <v>4</v>
      </c>
      <c r="C23" s="218" t="s">
        <v>244</v>
      </c>
      <c r="D23" s="161"/>
      <c r="O23" s="1"/>
    </row>
    <row r="24" spans="1:15" ht="15" x14ac:dyDescent="0.25">
      <c r="A24" s="160">
        <v>43891</v>
      </c>
      <c r="B24">
        <v>7</v>
      </c>
      <c r="C24" s="218" t="s">
        <v>244</v>
      </c>
      <c r="D24" s="161"/>
      <c r="O24" s="1"/>
    </row>
    <row r="25" spans="1:15" ht="15" x14ac:dyDescent="0.25">
      <c r="A25" s="160">
        <v>43922</v>
      </c>
      <c r="B25">
        <v>2</v>
      </c>
      <c r="C25" s="218" t="s">
        <v>244</v>
      </c>
      <c r="D25" s="161"/>
      <c r="O25" s="1"/>
    </row>
    <row r="26" spans="1:15" ht="15" x14ac:dyDescent="0.25">
      <c r="A26" s="160">
        <v>43952</v>
      </c>
      <c r="B26">
        <v>3</v>
      </c>
      <c r="C26" s="218" t="s">
        <v>244</v>
      </c>
      <c r="D26" s="161"/>
      <c r="O26" s="1"/>
    </row>
    <row r="27" spans="1:15" ht="15" x14ac:dyDescent="0.25">
      <c r="A27" s="160">
        <v>43983</v>
      </c>
      <c r="B27">
        <v>7</v>
      </c>
      <c r="C27" s="218" t="s">
        <v>244</v>
      </c>
      <c r="D27" s="161"/>
      <c r="O27" s="1"/>
    </row>
    <row r="28" spans="1:15" ht="15" x14ac:dyDescent="0.25">
      <c r="A28" s="160">
        <v>44013</v>
      </c>
      <c r="B28">
        <v>4</v>
      </c>
      <c r="C28" s="218" t="s">
        <v>244</v>
      </c>
      <c r="D28" s="161"/>
      <c r="O28" s="1"/>
    </row>
    <row r="29" spans="1:15" ht="15" x14ac:dyDescent="0.25">
      <c r="A29" s="160">
        <v>44044</v>
      </c>
      <c r="B29">
        <v>8</v>
      </c>
      <c r="C29" s="218" t="s">
        <v>244</v>
      </c>
      <c r="D29" s="161"/>
      <c r="O29" s="1"/>
    </row>
    <row r="30" spans="1:15" ht="15" x14ac:dyDescent="0.25">
      <c r="A30" s="160">
        <v>44075</v>
      </c>
      <c r="B30">
        <v>5</v>
      </c>
      <c r="C30" s="218" t="s">
        <v>244</v>
      </c>
      <c r="D30" s="161"/>
      <c r="O30" s="1"/>
    </row>
    <row r="31" spans="1:15" ht="15" x14ac:dyDescent="0.25">
      <c r="A31" s="160">
        <v>44105</v>
      </c>
      <c r="B31">
        <v>4</v>
      </c>
      <c r="C31" s="218" t="s">
        <v>244</v>
      </c>
      <c r="D31" s="161"/>
      <c r="O31" s="1"/>
    </row>
    <row r="32" spans="1:15" ht="15" x14ac:dyDescent="0.25">
      <c r="A32" s="160">
        <v>44136</v>
      </c>
      <c r="B32">
        <v>4</v>
      </c>
      <c r="C32" s="218" t="s">
        <v>244</v>
      </c>
      <c r="D32" s="161"/>
      <c r="O32" s="1"/>
    </row>
    <row r="33" spans="1:15" ht="15" x14ac:dyDescent="0.25">
      <c r="A33" s="160">
        <v>44166</v>
      </c>
      <c r="B33">
        <v>2</v>
      </c>
      <c r="C33" s="218" t="s">
        <v>244</v>
      </c>
      <c r="D33" s="161"/>
      <c r="O33" s="1"/>
    </row>
    <row r="34" spans="1:15" ht="15" x14ac:dyDescent="0.25">
      <c r="A34" s="160">
        <v>44197</v>
      </c>
      <c r="B34">
        <v>6</v>
      </c>
      <c r="C34" s="218" t="s">
        <v>244</v>
      </c>
      <c r="D34" s="161"/>
      <c r="O34" s="1"/>
    </row>
    <row r="35" spans="1:15" ht="15" x14ac:dyDescent="0.25">
      <c r="A35" s="160">
        <v>44228</v>
      </c>
      <c r="B35">
        <v>8</v>
      </c>
      <c r="C35" s="218" t="s">
        <v>244</v>
      </c>
      <c r="D35" s="161"/>
      <c r="O35" s="1"/>
    </row>
    <row r="36" spans="1:15" ht="15" x14ac:dyDescent="0.25">
      <c r="A36" s="160">
        <v>44256</v>
      </c>
      <c r="B36">
        <v>9</v>
      </c>
      <c r="C36" s="218" t="s">
        <v>244</v>
      </c>
      <c r="D36" s="161"/>
      <c r="O36" s="1"/>
    </row>
    <row r="37" spans="1:15" ht="15" x14ac:dyDescent="0.25">
      <c r="A37" s="160">
        <v>44287</v>
      </c>
      <c r="B37">
        <v>3</v>
      </c>
      <c r="C37" s="218" t="s">
        <v>244</v>
      </c>
      <c r="D37" s="161"/>
      <c r="O37" s="1"/>
    </row>
    <row r="38" spans="1:15" ht="15" x14ac:dyDescent="0.25">
      <c r="A38" s="160">
        <v>44317</v>
      </c>
      <c r="B38">
        <v>12</v>
      </c>
      <c r="C38" s="218" t="s">
        <v>244</v>
      </c>
      <c r="D38" s="161"/>
      <c r="O38" s="1"/>
    </row>
    <row r="39" spans="1:15" ht="15" x14ac:dyDescent="0.25">
      <c r="A39" s="160">
        <v>44348</v>
      </c>
      <c r="B39">
        <v>11</v>
      </c>
      <c r="C39" s="218" t="s">
        <v>244</v>
      </c>
      <c r="D39" s="161"/>
      <c r="O39" s="1"/>
    </row>
    <row r="40" spans="1:15" ht="15" x14ac:dyDescent="0.25">
      <c r="A40" s="160">
        <v>44378</v>
      </c>
      <c r="B40">
        <v>11</v>
      </c>
      <c r="C40" s="218" t="s">
        <v>244</v>
      </c>
      <c r="D40" s="161"/>
      <c r="O40" s="1"/>
    </row>
    <row r="41" spans="1:15" ht="15" x14ac:dyDescent="0.25">
      <c r="A41" s="160">
        <v>44409</v>
      </c>
      <c r="B41">
        <v>4</v>
      </c>
      <c r="C41" s="218" t="s">
        <v>244</v>
      </c>
      <c r="D41" s="161"/>
      <c r="O41" s="1"/>
    </row>
    <row r="42" spans="1:15" ht="15" x14ac:dyDescent="0.25">
      <c r="A42" s="160">
        <v>44440</v>
      </c>
      <c r="B42">
        <v>11</v>
      </c>
      <c r="C42" s="218" t="s">
        <v>244</v>
      </c>
      <c r="D42" s="161"/>
      <c r="O42" s="1"/>
    </row>
    <row r="43" spans="1:15" ht="15" x14ac:dyDescent="0.25">
      <c r="A43" s="160">
        <v>44470</v>
      </c>
      <c r="B43">
        <v>7</v>
      </c>
      <c r="C43" s="218" t="s">
        <v>244</v>
      </c>
      <c r="D43" s="161"/>
      <c r="O43" s="1"/>
    </row>
    <row r="44" spans="1:15" ht="15" x14ac:dyDescent="0.25">
      <c r="A44" s="160">
        <v>44501</v>
      </c>
      <c r="B44">
        <v>9</v>
      </c>
      <c r="C44" s="218" t="s">
        <v>244</v>
      </c>
      <c r="D44" s="161"/>
      <c r="O44" s="1"/>
    </row>
    <row r="45" spans="1:15" ht="15" x14ac:dyDescent="0.25">
      <c r="A45" s="160">
        <v>44531</v>
      </c>
      <c r="B45">
        <v>6</v>
      </c>
      <c r="C45" s="218" t="s">
        <v>244</v>
      </c>
      <c r="D45" s="161"/>
      <c r="O45" s="1"/>
    </row>
    <row r="46" spans="1:15" ht="15" x14ac:dyDescent="0.25">
      <c r="A46" s="160">
        <v>44562</v>
      </c>
      <c r="B46">
        <v>3</v>
      </c>
      <c r="C46" s="218" t="s">
        <v>244</v>
      </c>
      <c r="D46" s="161"/>
      <c r="O46" s="1"/>
    </row>
    <row r="47" spans="1:15" ht="15" x14ac:dyDescent="0.25">
      <c r="A47" s="160">
        <v>44593</v>
      </c>
      <c r="B47">
        <v>4</v>
      </c>
      <c r="C47" s="218" t="s">
        <v>244</v>
      </c>
      <c r="D47" s="161"/>
      <c r="O47" s="1"/>
    </row>
    <row r="48" spans="1:15" ht="15" x14ac:dyDescent="0.25">
      <c r="A48" s="160">
        <v>44621</v>
      </c>
      <c r="B48">
        <v>7</v>
      </c>
      <c r="C48" s="218" t="s">
        <v>244</v>
      </c>
      <c r="D48" s="161"/>
      <c r="O48" s="1"/>
    </row>
    <row r="49" spans="1:15" ht="15" x14ac:dyDescent="0.25">
      <c r="A49" s="160">
        <v>44652</v>
      </c>
      <c r="B49">
        <v>8</v>
      </c>
      <c r="C49" s="218" t="s">
        <v>244</v>
      </c>
      <c r="D49" s="161"/>
      <c r="O49" s="1"/>
    </row>
    <row r="50" spans="1:15" ht="15" x14ac:dyDescent="0.25">
      <c r="A50" s="160">
        <v>44682</v>
      </c>
      <c r="B50">
        <v>5</v>
      </c>
      <c r="C50" s="218" t="s">
        <v>244</v>
      </c>
      <c r="D50" s="161"/>
      <c r="O50" s="1"/>
    </row>
    <row r="51" spans="1:15" ht="15" x14ac:dyDescent="0.25">
      <c r="A51" s="160">
        <v>44713</v>
      </c>
      <c r="B51">
        <v>4</v>
      </c>
      <c r="C51" s="218" t="s">
        <v>244</v>
      </c>
      <c r="D51" s="161"/>
      <c r="O51" s="1"/>
    </row>
    <row r="52" spans="1:15" ht="15" x14ac:dyDescent="0.25">
      <c r="A52" s="160">
        <v>44743</v>
      </c>
      <c r="B52">
        <v>5</v>
      </c>
      <c r="C52" s="218" t="s">
        <v>244</v>
      </c>
      <c r="D52" s="161"/>
      <c r="O52" s="1"/>
    </row>
    <row r="53" spans="1:15" ht="15" x14ac:dyDescent="0.25">
      <c r="A53" s="160">
        <v>44774</v>
      </c>
      <c r="B53">
        <v>5</v>
      </c>
      <c r="C53" s="218" t="s">
        <v>244</v>
      </c>
      <c r="D53" s="161"/>
      <c r="O53" s="1"/>
    </row>
    <row r="54" spans="1:15" ht="15" x14ac:dyDescent="0.25">
      <c r="A54" s="160">
        <v>44805</v>
      </c>
      <c r="B54">
        <v>7</v>
      </c>
      <c r="C54" s="218" t="s">
        <v>244</v>
      </c>
      <c r="D54" s="161"/>
      <c r="O54" s="1"/>
    </row>
    <row r="55" spans="1:15" ht="15" x14ac:dyDescent="0.25">
      <c r="A55" s="160">
        <v>44835</v>
      </c>
      <c r="B55">
        <v>2</v>
      </c>
      <c r="C55" s="218" t="s">
        <v>244</v>
      </c>
      <c r="D55" s="161"/>
      <c r="O55" s="1"/>
    </row>
    <row r="56" spans="1:15" ht="15" x14ac:dyDescent="0.25">
      <c r="A56" s="160">
        <v>44866</v>
      </c>
      <c r="B56">
        <v>6</v>
      </c>
      <c r="C56" s="218" t="s">
        <v>244</v>
      </c>
      <c r="D56" s="161"/>
      <c r="O56" s="1"/>
    </row>
    <row r="57" spans="1:15" ht="15" x14ac:dyDescent="0.25">
      <c r="A57" s="160">
        <v>44896</v>
      </c>
      <c r="B57">
        <v>4</v>
      </c>
      <c r="C57" s="218" t="s">
        <v>244</v>
      </c>
      <c r="D57" s="161"/>
      <c r="O57" s="1"/>
    </row>
    <row r="58" spans="1:15" ht="15" x14ac:dyDescent="0.25">
      <c r="A58" s="160">
        <v>44927</v>
      </c>
      <c r="B58">
        <v>4</v>
      </c>
      <c r="C58" s="218" t="s">
        <v>244</v>
      </c>
      <c r="D58" s="161"/>
      <c r="O58" s="1"/>
    </row>
    <row r="59" spans="1:15" ht="15" x14ac:dyDescent="0.25">
      <c r="A59" s="160">
        <v>44958</v>
      </c>
      <c r="B59">
        <v>5</v>
      </c>
      <c r="C59" s="218" t="s">
        <v>244</v>
      </c>
      <c r="D59" s="161"/>
      <c r="O59" s="1"/>
    </row>
    <row r="60" spans="1:15" ht="15" x14ac:dyDescent="0.25">
      <c r="A60" s="160">
        <v>44986</v>
      </c>
      <c r="B60">
        <v>9</v>
      </c>
      <c r="C60" s="218" t="s">
        <v>244</v>
      </c>
      <c r="D60" s="161"/>
      <c r="O60" s="1"/>
    </row>
    <row r="61" spans="1:15" ht="15" x14ac:dyDescent="0.25">
      <c r="A61" s="160">
        <v>45017</v>
      </c>
      <c r="B61">
        <v>1</v>
      </c>
      <c r="C61" s="218" t="s">
        <v>244</v>
      </c>
      <c r="D61" s="161"/>
      <c r="O61" s="1"/>
    </row>
    <row r="62" spans="1:15" ht="15" x14ac:dyDescent="0.25">
      <c r="A62" s="160">
        <v>45047</v>
      </c>
      <c r="B62">
        <v>3</v>
      </c>
      <c r="C62" s="218" t="s">
        <v>244</v>
      </c>
      <c r="D62" s="161"/>
      <c r="O62" s="1"/>
    </row>
    <row r="63" spans="1:15" ht="15" x14ac:dyDescent="0.25">
      <c r="A63" s="160">
        <v>45078</v>
      </c>
      <c r="B63">
        <v>4</v>
      </c>
      <c r="C63" s="218" t="s">
        <v>244</v>
      </c>
      <c r="D63" s="161"/>
      <c r="O63" s="1"/>
    </row>
    <row r="64" spans="1:15" ht="15" x14ac:dyDescent="0.25">
      <c r="A64" s="160">
        <v>45108</v>
      </c>
      <c r="B64">
        <v>7</v>
      </c>
      <c r="C64" s="218" t="s">
        <v>244</v>
      </c>
      <c r="D64" s="16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B1F1EFF8A3CB47B12ABB4D7F9C0359" ma:contentTypeVersion="18" ma:contentTypeDescription="Create a new document." ma:contentTypeScope="" ma:versionID="8bb51ea4e56611fef95082c73f241317">
  <xsd:schema xmlns:xsd="http://www.w3.org/2001/XMLSchema" xmlns:xs="http://www.w3.org/2001/XMLSchema" xmlns:p="http://schemas.microsoft.com/office/2006/metadata/properties" xmlns:ns2="bbb833f9-8d39-4014-89df-b80a2295c159" xmlns:ns3="4af6a590-cd46-4f33-908b-d7bae934b03d" targetNamespace="http://schemas.microsoft.com/office/2006/metadata/properties" ma:root="true" ma:fieldsID="5abce1c52e90ddd0c57c40787554de90" ns2:_="" ns3:_="">
    <xsd:import namespace="bbb833f9-8d39-4014-89df-b80a2295c159"/>
    <xsd:import namespace="4af6a590-cd46-4f33-908b-d7bae934b0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833f9-8d39-4014-89df-b80a2295c1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967bc0a-00cb-4799-88cf-00a717b068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f6a590-cd46-4f33-908b-d7bae934b03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41ea7d-4aac-4d45-8da5-e55939d21bd4}" ma:internalName="TaxCatchAll" ma:showField="CatchAllData" ma:web="4af6a590-cd46-4f33-908b-d7bae934b0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b833f9-8d39-4014-89df-b80a2295c159">
      <Terms xmlns="http://schemas.microsoft.com/office/infopath/2007/PartnerControls"/>
    </lcf76f155ced4ddcb4097134ff3c332f>
    <TaxCatchAll xmlns="4af6a590-cd46-4f33-908b-d7bae934b03d" xsi:nil="true"/>
  </documentManagement>
</p:properties>
</file>

<file path=customXml/itemProps1.xml><?xml version="1.0" encoding="utf-8"?>
<ds:datastoreItem xmlns:ds="http://schemas.openxmlformats.org/officeDocument/2006/customXml" ds:itemID="{0C9B87F4-2DDA-4604-9B0A-2F02B29459E4}"/>
</file>

<file path=customXml/itemProps2.xml><?xml version="1.0" encoding="utf-8"?>
<ds:datastoreItem xmlns:ds="http://schemas.openxmlformats.org/officeDocument/2006/customXml" ds:itemID="{CC8E6ABC-05F3-4649-87B5-8660A8355832}">
  <ds:schemaRefs>
    <ds:schemaRef ds:uri="http://schemas.microsoft.com/sharepoint/v3/contenttype/forms"/>
  </ds:schemaRefs>
</ds:datastoreItem>
</file>

<file path=customXml/itemProps3.xml><?xml version="1.0" encoding="utf-8"?>
<ds:datastoreItem xmlns:ds="http://schemas.openxmlformats.org/officeDocument/2006/customXml" ds:itemID="{C00F52E0-7692-4187-88D7-24664B20A148}">
  <ds:schemaRefs>
    <ds:schemaRef ds:uri="http://schemas.microsoft.com/office/2006/metadata/properties"/>
    <ds:schemaRef ds:uri="http://schemas.microsoft.com/office/infopath/2007/PartnerControls"/>
    <ds:schemaRef ds:uri="bbb833f9-8d39-4014-89df-b80a2295c159"/>
    <ds:schemaRef ds:uri="4af6a590-cd46-4f33-908b-d7bae934b0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Main Menu</vt:lpstr>
      <vt:lpstr>1A</vt:lpstr>
      <vt:lpstr>1B</vt:lpstr>
      <vt:lpstr>2A</vt:lpstr>
      <vt:lpstr>2B</vt:lpstr>
      <vt:lpstr>2C</vt:lpstr>
      <vt:lpstr>2D</vt:lpstr>
      <vt:lpstr>2E</vt:lpstr>
      <vt:lpstr>2F</vt:lpstr>
      <vt:lpstr>2G</vt:lpstr>
      <vt:lpstr>3A</vt:lpstr>
      <vt:lpstr>3B</vt:lpstr>
      <vt:lpstr>3C</vt:lpstr>
      <vt:lpstr>3D</vt:lpstr>
      <vt:lpstr>3E</vt:lpstr>
      <vt:lpstr>3F</vt:lpstr>
      <vt:lpstr>3G</vt:lpstr>
      <vt:lpstr>4A</vt:lpstr>
      <vt:lpstr>4B</vt:lpstr>
      <vt:lpstr>4C</vt:lpstr>
      <vt:lpstr>4D</vt:lpstr>
      <vt:lpstr>4E</vt:lpstr>
      <vt:lpstr>4F</vt:lpstr>
      <vt:lpstr>4G</vt:lpstr>
      <vt:lpstr>5A</vt:lpstr>
      <vt:lpstr>5B</vt:lpstr>
      <vt:lpstr>5C</vt:lpstr>
      <vt:lpstr>5D</vt:lpstr>
      <vt:lpstr>5E</vt:lpstr>
      <vt:lpstr>5F</vt:lpstr>
      <vt:lpstr>5G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Andrews</dc:creator>
  <cp:lastModifiedBy>Alex Andrews</cp:lastModifiedBy>
  <cp:lastPrinted>2023-08-14T15:40:12Z</cp:lastPrinted>
  <dcterms:created xsi:type="dcterms:W3CDTF">2023-03-27T15:01:32Z</dcterms:created>
  <dcterms:modified xsi:type="dcterms:W3CDTF">2023-11-15T19:12:29Z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0x010100B1B1F1EFF8A3CB47B12ABB4D7F9C0359</vt:lpwstr>
  </property>
  <property fmtid="{D5CDD505-2E9C-101B-9397-08002B2CF9AE}" pid="3" name="MediaServiceImageTags">
    <vt:lpwstr/>
  </property>
</Properties>
</file>