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540" documentId="8_{C35C686B-21C5-40FC-8B6C-8853F62AA08B}" xr6:coauthVersionLast="47" xr6:coauthVersionMax="47" xr10:uidLastSave="{ED2FF57E-2629-4D3B-904B-F2B2C3071DBC}"/>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48" l="1"/>
  <c r="T43" i="48"/>
  <c r="T42" i="48"/>
  <c r="U42" i="48" s="1"/>
  <c r="T41" i="48"/>
  <c r="U41" i="48" s="1"/>
  <c r="T40" i="48"/>
  <c r="U40" i="48" s="1"/>
  <c r="T39" i="48"/>
  <c r="U39" i="48" s="1"/>
  <c r="T38" i="48"/>
  <c r="U38" i="48" s="1"/>
  <c r="U43" i="36"/>
  <c r="T43" i="36"/>
  <c r="T42" i="36"/>
  <c r="U42" i="36" s="1"/>
  <c r="T41" i="36"/>
  <c r="U41" i="36" s="1"/>
  <c r="T40" i="36"/>
  <c r="U40" i="36" s="1"/>
  <c r="T39" i="36"/>
  <c r="U39" i="36" s="1"/>
  <c r="T38" i="36"/>
  <c r="U38" i="36" s="1"/>
  <c r="T43" i="32"/>
  <c r="U43" i="32" s="1"/>
  <c r="T42" i="32"/>
  <c r="U42" i="32" s="1"/>
  <c r="U41" i="32"/>
  <c r="T41" i="32"/>
  <c r="T40" i="32"/>
  <c r="U40" i="32" s="1"/>
  <c r="T39" i="32"/>
  <c r="U39" i="32" s="1"/>
  <c r="T38" i="32"/>
  <c r="U38" i="32" s="1"/>
  <c r="U43" i="18"/>
  <c r="T43" i="18"/>
  <c r="T42" i="18"/>
  <c r="U42" i="18" s="1"/>
  <c r="T41" i="18"/>
  <c r="U41" i="18" s="1"/>
  <c r="T40" i="18"/>
  <c r="U40" i="18" s="1"/>
  <c r="T39" i="18"/>
  <c r="U39" i="18" s="1"/>
  <c r="T38" i="18"/>
  <c r="U38" i="18" s="1"/>
  <c r="D19" i="13" l="1"/>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F21" i="13"/>
  <c r="F8" i="23" s="1"/>
  <c r="B32" i="23" s="1"/>
  <c r="G21" i="13"/>
  <c r="G8" i="23" s="1"/>
  <c r="J21" i="13"/>
  <c r="J8" i="23" s="1"/>
  <c r="I12" i="13"/>
  <c r="I6" i="22" s="1"/>
  <c r="E12" i="13"/>
  <c r="K9" i="25" l="1"/>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E38" i="25"/>
  <c r="G36" i="25"/>
  <c r="E34" i="25"/>
  <c r="G34" i="25"/>
  <c r="E35" i="25"/>
  <c r="F35" i="25" s="1"/>
  <c r="G33" i="25"/>
  <c r="F33" i="25" s="1"/>
  <c r="E36" i="25"/>
  <c r="F36" i="25" s="1"/>
  <c r="E37" i="25"/>
  <c r="F37" i="25" s="1"/>
  <c r="G37" i="25"/>
  <c r="G35" i="25"/>
  <c r="G38" i="25"/>
  <c r="F34" i="15"/>
  <c r="F37" i="15"/>
  <c r="F35" i="15"/>
  <c r="M21" i="13"/>
  <c r="N21" i="13" s="1"/>
  <c r="L21" i="13"/>
  <c r="L8" i="23" s="1"/>
  <c r="L9" i="23" s="1"/>
  <c r="G36" i="22"/>
  <c r="G34" i="22"/>
  <c r="G33" i="22"/>
  <c r="G32" i="22"/>
  <c r="F32" i="22" s="1"/>
  <c r="E37" i="22"/>
  <c r="E36" i="22"/>
  <c r="E34" i="22"/>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F20" i="15" s="1"/>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F34" i="25" l="1"/>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F38" i="25"/>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4" i="22"/>
  <c r="J38" i="25"/>
  <c r="J34" i="25"/>
  <c r="J35" i="25"/>
  <c r="H34" i="25"/>
  <c r="H38" i="25"/>
  <c r="I38" i="25" s="1"/>
  <c r="H35" i="25"/>
  <c r="J37" i="25"/>
  <c r="H37" i="25"/>
  <c r="I37" i="25" s="1"/>
  <c r="J33" i="25"/>
  <c r="I33" i="25" s="1"/>
  <c r="J36" i="25"/>
  <c r="H36" i="25"/>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H19" i="25" l="1"/>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I36" i="25"/>
  <c r="G22" i="25"/>
  <c r="E22" i="25"/>
  <c r="F22" i="25" s="1"/>
  <c r="E20" i="25"/>
  <c r="E24" i="25"/>
  <c r="G20" i="25"/>
  <c r="G24" i="25"/>
  <c r="G21" i="25"/>
  <c r="E23" i="25"/>
  <c r="F23" i="25" s="1"/>
  <c r="E21" i="25"/>
  <c r="G19" i="25"/>
  <c r="F19" i="25" s="1"/>
  <c r="G23" i="25"/>
  <c r="D36" i="25"/>
  <c r="B37" i="25"/>
  <c r="D34" i="25"/>
  <c r="D37" i="25"/>
  <c r="B36" i="25"/>
  <c r="D38" i="25"/>
  <c r="B34" i="25"/>
  <c r="C34" i="25" s="1"/>
  <c r="B35" i="25"/>
  <c r="D35" i="25"/>
  <c r="B38" i="25"/>
  <c r="D33" i="25"/>
  <c r="C33" i="2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I35" i="25"/>
  <c r="K36" i="25"/>
  <c r="M37" i="25"/>
  <c r="K37" i="25"/>
  <c r="K34" i="25"/>
  <c r="L34" i="25" s="1"/>
  <c r="M35" i="25"/>
  <c r="L35" i="25" s="1"/>
  <c r="M34" i="25"/>
  <c r="M36" i="25"/>
  <c r="K35" i="25"/>
  <c r="M33" i="25"/>
  <c r="L33" i="25"/>
  <c r="M38" i="25"/>
  <c r="K38" i="25"/>
  <c r="L38" i="25" s="1"/>
  <c r="G11" i="13"/>
  <c r="G6" i="15" s="1"/>
  <c r="L33" i="22"/>
  <c r="I34"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C35" i="25" l="1"/>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F24" i="25"/>
  <c r="B24" i="25"/>
  <c r="D19" i="25"/>
  <c r="D22" i="25"/>
  <c r="B22" i="25"/>
  <c r="C22" i="25" s="1"/>
  <c r="B21" i="25"/>
  <c r="C21" i="25" s="1"/>
  <c r="D23" i="25"/>
  <c r="D24" i="25"/>
  <c r="C19" i="25"/>
  <c r="D20" i="25"/>
  <c r="D21" i="25"/>
  <c r="B23" i="25"/>
  <c r="B20" i="25"/>
  <c r="C20" i="25" s="1"/>
  <c r="L37" i="25"/>
  <c r="F20" i="25"/>
  <c r="L36" i="25"/>
  <c r="C37" i="25"/>
  <c r="K19" i="25"/>
  <c r="M7"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C36" i="25"/>
  <c r="C38" i="25"/>
  <c r="F21" i="25"/>
  <c r="H23" i="25"/>
  <c r="J24" i="25"/>
  <c r="J21" i="25"/>
  <c r="H20" i="25"/>
  <c r="I20" i="25" s="1"/>
  <c r="H21" i="25"/>
  <c r="I21" i="25" s="1"/>
  <c r="H24" i="25"/>
  <c r="I24" i="25" s="1"/>
  <c r="J19" i="25"/>
  <c r="I19" i="25" s="1"/>
  <c r="J23" i="25"/>
  <c r="I23" i="25" s="1"/>
  <c r="J22" i="25"/>
  <c r="H22" i="25"/>
  <c r="I22" i="25" s="1"/>
  <c r="J20"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M20" i="25" l="1"/>
  <c r="K23" i="25"/>
  <c r="M24" i="25"/>
  <c r="K21" i="25"/>
  <c r="M21" i="25"/>
  <c r="K24" i="25"/>
  <c r="M22" i="25"/>
  <c r="M19" i="25"/>
  <c r="L19" i="25" s="1"/>
  <c r="M23" i="25"/>
  <c r="K22" i="25"/>
  <c r="L22" i="25" s="1"/>
  <c r="K20" i="25"/>
  <c r="L20" i="25" s="1"/>
  <c r="C24" i="25"/>
  <c r="C23"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4" i="25" l="1"/>
  <c r="L21" i="25"/>
  <c r="L23"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O21" i="23" l="1"/>
  <c r="R20" i="23"/>
  <c r="O20" i="23"/>
  <c r="O22" i="23"/>
  <c r="R23" i="23"/>
  <c r="R19" i="23"/>
  <c r="R21" i="23"/>
  <c r="O23" i="23"/>
  <c r="R22" i="23"/>
  <c r="O19" i="23"/>
</calcChain>
</file>

<file path=xl/sharedStrings.xml><?xml version="1.0" encoding="utf-8"?>
<sst xmlns="http://schemas.openxmlformats.org/spreadsheetml/2006/main" count="1767" uniqueCount="384">
  <si>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</si>
  <si>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</si>
  <si>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</si>
  <si>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</si>
  <si>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</si>
  <si>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</si>
  <si>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</si>
  <si>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</si>
  <si>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</si>
  <si>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</si>
  <si>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</si>
  <si>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</si>
  <si>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</si>
  <si>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</si>
  <si>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</si>
  <si>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</si>
  <si>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</si>
  <si>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</si>
  <si>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</si>
  <si>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</si>
  <si>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</si>
  <si>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</si>
  <si>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</si>
  <si>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</si>
  <si>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</si>
  <si>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</si>
  <si>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</si>
  <si>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</si>
  <si>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</si>
  <si>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</si>
  <si>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</si>
  <si>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</si>
  <si>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</si>
  <si>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</si>
  <si>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</si>
  <si>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</si>
  <si>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</si>
  <si>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</si>
  <si>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</si>
  <si>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</si>
  <si>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</si>
  <si>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</si>
  <si>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</si>
  <si>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</si>
  <si>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</si>
  <si>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</si>
  <si>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</si>
  <si>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</si>
  <si>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</si>
  <si>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</si>
  <si>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</si>
  <si>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</si>
  <si>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</si>
  <si>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</si>
  <si>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</si>
  <si>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</si>
  <si>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</si>
  <si>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</si>
  <si>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</si>
  <si>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</si>
  <si>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</si>
  <si>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</si>
  <si>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</si>
  <si>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</si>
  <si>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</si>
  <si>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</si>
  <si>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</si>
  <si>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</si>
  <si>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</si>
  <si>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</si>
  <si>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</si>
  <si>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</si>
  <si>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</si>
  <si>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</si>
  <si>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</si>
  <si>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</si>
  <si>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</si>
  <si>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</si>
  <si>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</si>
  <si>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</si>
  <si>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</si>
  <si>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</si>
  <si>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</si>
  <si>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</si>
  <si>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</si>
  <si>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</si>
  <si>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</si>
  <si>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</si>
  <si>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</si>
  <si>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</si>
  <si>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</si>
  <si>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</si>
  <si>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</si>
  <si>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</si>
  <si>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</si>
  <si>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</si>
  <si>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</si>
  <si>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</si>
  <si>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</si>
  <si>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</si>
  <si>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</si>
  <si>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</si>
  <si>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</si>
  <si>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</si>
  <si>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</si>
  <si>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</si>
  <si>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</si>
  <si>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</si>
  <si>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</si>
  <si>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</si>
  <si>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</si>
  <si>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</si>
  <si>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</si>
  <si>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</si>
  <si>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</si>
  <si>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</si>
  <si>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</si>
  <si>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</si>
  <si>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</si>
  <si>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</si>
  <si>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</si>
  <si>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</si>
  <si>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</si>
  <si>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</si>
  <si>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</si>
  <si>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</si>
  <si>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</si>
  <si>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</si>
  <si>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</si>
  <si>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</si>
  <si>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</si>
  <si>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</si>
  <si>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</si>
  <si>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</si>
  <si>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</si>
  <si>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</si>
  <si>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</si>
  <si>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</si>
  <si>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</si>
  <si>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</si>
  <si>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</si>
  <si>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</si>
  <si>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</si>
  <si>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</si>
  <si>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</si>
  <si>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</si>
  <si>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</si>
  <si>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</si>
  <si>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</si>
  <si>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</si>
  <si>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</si>
  <si>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</si>
  <si>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</si>
  <si>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</si>
  <si>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</si>
  <si>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</si>
  <si>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</si>
  <si>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</si>
  <si>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</si>
  <si>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</si>
  <si>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</si>
  <si>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</si>
  <si>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</si>
  <si>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</si>
  <si>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</si>
  <si>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</si>
  <si>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</si>
  <si>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</si>
  <si>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</si>
  <si>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</si>
  <si>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</si>
  <si>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</si>
  <si>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</si>
  <si>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</si>
  <si>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</si>
  <si>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</si>
  <si>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</si>
  <si>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</si>
  <si>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</si>
  <si>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</si>
  <si>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</si>
  <si>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</si>
  <si>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</si>
  <si>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</si>
  <si>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</si>
  <si>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</si>
  <si>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</si>
  <si>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</si>
  <si>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</si>
  <si>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</si>
  <si>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</si>
  <si>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</si>
  <si>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</si>
  <si>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</si>
  <si>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</si>
  <si>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</si>
  <si>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</si>
  <si>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</si>
  <si>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</si>
  <si>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</si>
  <si>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</si>
  <si>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</si>
  <si>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</si>
  <si>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</si>
  <si>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</si>
  <si>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</si>
  <si>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</si>
  <si>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</si>
  <si>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</si>
  <si>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</si>
  <si>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</si>
  <si>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</si>
  <si>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</si>
  <si>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</si>
  <si>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</si>
  <si>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</si>
  <si>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</si>
  <si>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</si>
  <si>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</si>
  <si>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</si>
  <si>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</si>
  <si>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</si>
  <si>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32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</si>
  <si>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</si>
  <si>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</si>
  <si>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</si>
  <si>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</si>
  <si>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</si>
  <si>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</si>
  <si>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</si>
  <si>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</si>
  <si>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</si>
  <si>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</si>
  <si>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</si>
  <si>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</si>
  <si>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</si>
  <si>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</si>
  <si>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</si>
  <si>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</si>
  <si>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</si>
  <si>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</si>
  <si>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</si>
  <si>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</si>
  <si>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</si>
  <si>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</si>
  <si>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</si>
  <si>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</si>
  <si>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</si>
  <si>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</si>
  <si>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</si>
  <si>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</si>
  <si>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</si>
  <si>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</si>
  <si>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</si>
  <si>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</si>
  <si>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</si>
  <si>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</si>
  <si>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</si>
  <si>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</si>
  <si>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</si>
  <si>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</si>
  <si>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</si>
  <si>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</si>
  <si>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</si>
  <si>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</si>
  <si>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</si>
  <si>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</si>
  <si>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</si>
  <si>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</si>
  <si>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</si>
  <si>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</si>
  <si>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</si>
  <si>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</si>
  <si>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</si>
  <si>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</si>
  <si>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</si>
  <si>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</si>
  <si>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</si>
  <si>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</si>
  <si>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</si>
  <si>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</si>
  <si>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</si>
  <si>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</si>
  <si>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</si>
  <si>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</si>
  <si>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</si>
  <si>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23 days</t>
  </si>
  <si>
    <t>AA + Apprenticeship</t>
  </si>
  <si>
    <t>Office Clerk</t>
  </si>
  <si>
    <t>Self-Enrichment Teacher</t>
  </si>
  <si>
    <t>Psychiatric Aide</t>
  </si>
  <si>
    <t>Tutor</t>
  </si>
  <si>
    <t>Administrative Assistant</t>
  </si>
  <si>
    <t>Customer Service Representative</t>
  </si>
  <si>
    <t>Methodology</t>
  </si>
  <si>
    <t>21 days</t>
  </si>
  <si>
    <t>40 days</t>
  </si>
  <si>
    <t>Tutors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</si>
  <si>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</si>
  <si>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n/a</t>
  </si>
  <si>
    <t>53 days</t>
  </si>
  <si>
    <t>41 days</t>
  </si>
  <si>
    <t>Typically negotiated through a union contract. However, less than half of School-based teachers are covered by a contract.</t>
  </si>
  <si>
    <t xml:space="preserve">The proposed wage scale benchmarks ECE wages against comparable K-12 roles by setting the Lead Teacher wage on par with the starting salary of a K-12 teacher in Region 9a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</si>
  <si>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9a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</si>
  <si>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9a teaching certificate</t>
  </si>
  <si>
    <t>Age Distribution, Region 9a, 2022</t>
  </si>
  <si>
    <t>Education, Region 9a, 2022</t>
  </si>
  <si>
    <t>Racial/Ethnic Distribution, Region 9a, 2022</t>
  </si>
  <si>
    <t>Gender Distribution, Region 9a, 2022</t>
  </si>
  <si>
    <t>Lead Teacher, Employment Trends, Region 9a (2001-2022)</t>
  </si>
  <si>
    <t>Lead Teacher, Employment Growth, Region 9a (Indexed to 2001)</t>
  </si>
  <si>
    <t>Lead Teacher, Growth in Median Hourly Earnings, Region 9a (2005-2022)</t>
  </si>
  <si>
    <t>Lead Teacher, Median Hourly Wage Growth, Region 9a (Indexed to 2005)</t>
  </si>
  <si>
    <t>Region 9a</t>
  </si>
  <si>
    <t xml:space="preserve">Region 9a </t>
  </si>
  <si>
    <t>Top Preceeding and Superseding Occupations, Region 9a, 2022</t>
  </si>
  <si>
    <t>Online Ads and Median Wages, Lead Teacher, Region 9a</t>
  </si>
  <si>
    <t>Top Posting Employers, Lead Teacher, Region 9a (Jan. 2022 - Jul. 2023)</t>
  </si>
  <si>
    <t>Assistant Teacher, Employment Trends, Region 9a (2001-2022)</t>
  </si>
  <si>
    <t>Assistant Teacher, Employment Growth, Region 9a (Indexed to 2001)</t>
  </si>
  <si>
    <t>Assistant Teacher, Growth in Median Hourly Earnings, Region 9a (2005-2022)</t>
  </si>
  <si>
    <t>Assistant Teacher, Median Hourly Wage Growth, Region 9a (Indexed to 2005)</t>
  </si>
  <si>
    <t>Top Preceeding and Superseding Occupations, Region 9a</t>
  </si>
  <si>
    <t>Online Ads and Median Wages, Assistant Teacher, Region 9a</t>
  </si>
  <si>
    <t>Top Posting Employers, Assistant Teacher, Region 9a (Jan. 2022 - Jul. 2023)</t>
  </si>
  <si>
    <t>Aide/Floater, Employment Trends, Region 9a (2001-2022)</t>
  </si>
  <si>
    <t>Aide/Floater, Employment Growth, Region 9a (Indexed to 2001)</t>
  </si>
  <si>
    <t>Aide/Floater, Growth in Median Hourly Earnings, Region 9a (2005-2022)</t>
  </si>
  <si>
    <t>Aide/Floater, Median Hourly Wage Growth, Region 9a (Indexed to 2005)</t>
  </si>
  <si>
    <t>Online Ads and Median Wages, Aide/Floater, Region 9a</t>
  </si>
  <si>
    <t>Top Posting Employers, Aide/Floater, Region 9a (Jan. 2022 - Jul. 2023)</t>
  </si>
  <si>
    <t>Substitute, Employment Trends, Region 9a (2001-2022)</t>
  </si>
  <si>
    <t>Substitute, Employment Growth, Region 9a (Indexed to 2001)</t>
  </si>
  <si>
    <t>Substitute, Growth in Median Hourly Earnings, Region 9a (2005-2022)</t>
  </si>
  <si>
    <t>Substitute, Median Hourly Wage Growth, Region 9a (Indexed to 2005)</t>
  </si>
  <si>
    <t>Online Ads and Median Wages, Substitute, Region 9a</t>
  </si>
  <si>
    <t>Top Posting Employers, Substitute, Region 9a (Jan. 2022 - Jul. 2023)</t>
  </si>
  <si>
    <t>Region 9a - Hillsdale, Lenawee, and Monroe Counties</t>
  </si>
  <si>
    <t>Median Hourly rate for Step 1 Teacher Salary ($39,010 a year)</t>
  </si>
  <si>
    <t>Median Hourly rate for Step 1 Teacher Salary ($39,010 a year) + 10%</t>
  </si>
  <si>
    <t>Lenawee Intermediate School District</t>
  </si>
  <si>
    <t>Birth Toddlers &amp; Beyond</t>
  </si>
  <si>
    <t>Plastipak</t>
  </si>
  <si>
    <t>Bedford Child Development Center</t>
  </si>
  <si>
    <t>Monroe County Community College</t>
  </si>
  <si>
    <t>Discover Our World Too</t>
  </si>
  <si>
    <t>Archdiocese Of Detroit</t>
  </si>
  <si>
    <t>Lume Cannabis Co.</t>
  </si>
  <si>
    <t>St John's Learning Center</t>
  </si>
  <si>
    <t>Telamon Corporation</t>
  </si>
  <si>
    <t>38 days</t>
  </si>
  <si>
    <t>31 days</t>
  </si>
  <si>
    <t>22 days</t>
  </si>
  <si>
    <t>52 days</t>
  </si>
  <si>
    <t>34 days</t>
  </si>
  <si>
    <t>Onsted Community Schools</t>
  </si>
  <si>
    <t>Chippewa Valley Schools</t>
  </si>
  <si>
    <t>National Heritage Academies</t>
  </si>
  <si>
    <t>Soliant Health</t>
  </si>
  <si>
    <t>Monroe Public Schools</t>
  </si>
  <si>
    <t>Monroe County Intermediate School District</t>
  </si>
  <si>
    <t>Beginners Learning Center</t>
  </si>
  <si>
    <t>Abc Grow &amp; Learn Children's Center</t>
  </si>
  <si>
    <t>First Student</t>
  </si>
  <si>
    <t>29 days</t>
  </si>
  <si>
    <t>33 days</t>
  </si>
  <si>
    <t>8 days</t>
  </si>
  <si>
    <t>20 days</t>
  </si>
  <si>
    <t>Safe-At-Home</t>
  </si>
  <si>
    <t>Lenawee Christian School</t>
  </si>
  <si>
    <t>Adrian Dominican Sisters</t>
  </si>
  <si>
    <t>Cozy Kids Preschool And Child Care</t>
  </si>
  <si>
    <t>Transportation Dept</t>
  </si>
  <si>
    <t>19 days</t>
  </si>
  <si>
    <t>45 days</t>
  </si>
  <si>
    <t>35 days</t>
  </si>
  <si>
    <t>Edustaff</t>
  </si>
  <si>
    <t>Will Carleton Academy</t>
  </si>
  <si>
    <t>Mason Consolidated Schools</t>
  </si>
  <si>
    <t>Michigan Association Of School Boards</t>
  </si>
  <si>
    <t>Hillsdale Community Schools</t>
  </si>
  <si>
    <t>14 days</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</si>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</sst>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9" fontId="0" fillId="0" borderId="0" xfId="3" applyFont="1"/>
    <xf numFmtId="7" fontId="0" fillId="0" borderId="0" xfId="0" applyNumberForma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1" fillId="19" borderId="18" xfId="0" applyFont="1" applyFill="1" applyBorder="1" applyAlignment="1">
      <alignment horizontal="center"/>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1" fillId="14" borderId="18" xfId="0" applyFont="1" applyFill="1" applyBorder="1" applyAlignment="1">
      <alignment horizontal="center"/>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44" fontId="21" fillId="19" borderId="2" xfId="1" applyFont="1" applyFill="1" applyBorder="1" applyAlignment="1">
      <alignment horizontal="center"/>
    </xf>
    <xf numFmtId="44" fontId="21" fillId="19" borderId="18" xfId="1" applyFont="1" applyFill="1" applyBorder="1" applyAlignment="1">
      <alignment horizontal="center"/>
    </xf>
    <xf numFmtId="44" fontId="21" fillId="19" borderId="3"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24" fillId="16" borderId="37"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20.408414429234092</c:v>
                </c:pt>
                <c:pt idx="1">
                  <c:v>20.918624789964944</c:v>
                </c:pt>
                <c:pt idx="2">
                  <c:v>21.441590409714067</c:v>
                </c:pt>
                <c:pt idx="3">
                  <c:v>21.977630169956917</c:v>
                </c:pt>
                <c:pt idx="4">
                  <c:v>22.527070924205837</c:v>
                </c:pt>
                <c:pt idx="5">
                  <c:v>23.090247697310982</c:v>
                </c:pt>
                <c:pt idx="6">
                  <c:v>23.667503889743756</c:v>
                </c:pt>
                <c:pt idx="7">
                  <c:v>24.259191486987348</c:v>
                </c:pt>
                <c:pt idx="8">
                  <c:v>24.865671274162029</c:v>
                </c:pt>
                <c:pt idx="9">
                  <c:v>25.487313056016077</c:v>
                </c:pt>
                <c:pt idx="10">
                  <c:v>26.124495882416475</c:v>
                </c:pt>
                <c:pt idx="11">
                  <c:v>26.777608279476883</c:v>
                </c:pt>
                <c:pt idx="12">
                  <c:v>27.447048486463803</c:v>
                </c:pt>
                <c:pt idx="13">
                  <c:v>28.133224698625394</c:v>
                </c:pt>
                <c:pt idx="14">
                  <c:v>28.836555316091026</c:v>
                </c:pt>
                <c:pt idx="15">
                  <c:v>29.557469198993299</c:v>
                </c:pt>
                <c:pt idx="16">
                  <c:v>30.296405928968131</c:v>
                </c:pt>
                <c:pt idx="17">
                  <c:v>31.05381607719233</c:v>
                </c:pt>
                <c:pt idx="18">
                  <c:v>31.830161479122136</c:v>
                </c:pt>
                <c:pt idx="19">
                  <c:v>32.625915516100186</c:v>
                </c:pt>
                <c:pt idx="20">
                  <c:v>33.441563404002686</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25.542261904761908</c:v>
                </c:pt>
                <c:pt idx="1">
                  <c:v>26.180818452380954</c:v>
                </c:pt>
                <c:pt idx="2">
                  <c:v>26.835338913690475</c:v>
                </c:pt>
                <c:pt idx="3">
                  <c:v>27.506222386532734</c:v>
                </c:pt>
                <c:pt idx="4">
                  <c:v>28.19387794619605</c:v>
                </c:pt>
                <c:pt idx="5">
                  <c:v>28.89872489485095</c:v>
                </c:pt>
                <c:pt idx="6">
                  <c:v>29.621193017222222</c:v>
                </c:pt>
                <c:pt idx="7">
                  <c:v>30.361722842652775</c:v>
                </c:pt>
                <c:pt idx="8">
                  <c:v>31.12076591371909</c:v>
                </c:pt>
                <c:pt idx="9">
                  <c:v>31.898785061562066</c:v>
                </c:pt>
                <c:pt idx="10">
                  <c:v>32.696254688101114</c:v>
                </c:pt>
                <c:pt idx="11">
                  <c:v>33.513661055303636</c:v>
                </c:pt>
                <c:pt idx="12">
                  <c:v>34.351502581686226</c:v>
                </c:pt>
                <c:pt idx="13">
                  <c:v>35.210290146228381</c:v>
                </c:pt>
                <c:pt idx="14">
                  <c:v>36.090547399884088</c:v>
                </c:pt>
                <c:pt idx="15">
                  <c:v>36.99281108488119</c:v>
                </c:pt>
                <c:pt idx="16">
                  <c:v>37.917631362003213</c:v>
                </c:pt>
                <c:pt idx="17">
                  <c:v>38.865572146053289</c:v>
                </c:pt>
                <c:pt idx="18">
                  <c:v>39.837211449704618</c:v>
                </c:pt>
                <c:pt idx="19">
                  <c:v>40.83314173594723</c:v>
                </c:pt>
                <c:pt idx="20">
                  <c:v>41.853970279345909</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28.096488095238101</c:v>
                </c:pt>
                <c:pt idx="1">
                  <c:v>28.798900297619049</c:v>
                </c:pt>
                <c:pt idx="2">
                  <c:v>29.518872805059523</c:v>
                </c:pt>
                <c:pt idx="3">
                  <c:v>30.256844625186009</c:v>
                </c:pt>
                <c:pt idx="4">
                  <c:v>31.013265740815655</c:v>
                </c:pt>
                <c:pt idx="5">
                  <c:v>31.788597384336043</c:v>
                </c:pt>
                <c:pt idx="6">
                  <c:v>32.583312318944444</c:v>
                </c:pt>
                <c:pt idx="7">
                  <c:v>33.397895126918051</c:v>
                </c:pt>
                <c:pt idx="8">
                  <c:v>34.232842505091</c:v>
                </c:pt>
                <c:pt idx="9">
                  <c:v>35.088663567718271</c:v>
                </c:pt>
                <c:pt idx="10">
                  <c:v>35.965880156911226</c:v>
                </c:pt>
                <c:pt idx="11">
                  <c:v>36.865027160834003</c:v>
                </c:pt>
                <c:pt idx="12">
                  <c:v>37.786652839854852</c:v>
                </c:pt>
                <c:pt idx="13">
                  <c:v>38.731319160851221</c:v>
                </c:pt>
                <c:pt idx="14">
                  <c:v>39.699602139872496</c:v>
                </c:pt>
                <c:pt idx="15">
                  <c:v>40.692092193369305</c:v>
                </c:pt>
                <c:pt idx="16">
                  <c:v>41.709394498203537</c:v>
                </c:pt>
                <c:pt idx="17">
                  <c:v>42.752129360658621</c:v>
                </c:pt>
                <c:pt idx="18">
                  <c:v>43.820932594675085</c:v>
                </c:pt>
                <c:pt idx="19">
                  <c:v>44.916455909541959</c:v>
                </c:pt>
                <c:pt idx="20">
                  <c:v>46.039367307280507</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30.906136904761915</c:v>
                </c:pt>
                <c:pt idx="1">
                  <c:v>31.678790327380959</c:v>
                </c:pt>
                <c:pt idx="2">
                  <c:v>32.47076008556548</c:v>
                </c:pt>
                <c:pt idx="3">
                  <c:v>33.282529087704617</c:v>
                </c:pt>
                <c:pt idx="4">
                  <c:v>34.11459231489723</c:v>
                </c:pt>
                <c:pt idx="5">
                  <c:v>34.967457122769659</c:v>
                </c:pt>
                <c:pt idx="6">
                  <c:v>35.841643550838896</c:v>
                </c:pt>
                <c:pt idx="7">
                  <c:v>36.737684639609867</c:v>
                </c:pt>
                <c:pt idx="8">
                  <c:v>37.656126755600113</c:v>
                </c:pt>
                <c:pt idx="9">
                  <c:v>38.597529924490111</c:v>
                </c:pt>
                <c:pt idx="10">
                  <c:v>39.562468172602358</c:v>
                </c:pt>
                <c:pt idx="11">
                  <c:v>40.551529876917414</c:v>
                </c:pt>
                <c:pt idx="12">
                  <c:v>41.565318123840342</c:v>
                </c:pt>
                <c:pt idx="13">
                  <c:v>42.60445107693635</c:v>
                </c:pt>
                <c:pt idx="14">
                  <c:v>43.669562353859753</c:v>
                </c:pt>
                <c:pt idx="15">
                  <c:v>44.761301412706246</c:v>
                </c:pt>
                <c:pt idx="16">
                  <c:v>45.880333948023896</c:v>
                </c:pt>
                <c:pt idx="17">
                  <c:v>47.027342296724491</c:v>
                </c:pt>
                <c:pt idx="18">
                  <c:v>48.203025854142602</c:v>
                </c:pt>
                <c:pt idx="19">
                  <c:v>49.408101500496166</c:v>
                </c:pt>
                <c:pt idx="20">
                  <c:v>50.643304038008566</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33.996750595238112</c:v>
                </c:pt>
                <c:pt idx="1">
                  <c:v>34.846669360119058</c:v>
                </c:pt>
                <c:pt idx="2">
                  <c:v>35.717836094122035</c:v>
                </c:pt>
                <c:pt idx="3">
                  <c:v>36.610781996475083</c:v>
                </c:pt>
                <c:pt idx="4">
                  <c:v>37.52605154638696</c:v>
                </c:pt>
                <c:pt idx="5">
                  <c:v>38.464202835046628</c:v>
                </c:pt>
                <c:pt idx="6">
                  <c:v>39.425807905922788</c:v>
                </c:pt>
                <c:pt idx="7">
                  <c:v>40.411453103570857</c:v>
                </c:pt>
                <c:pt idx="8">
                  <c:v>41.421739431160127</c:v>
                </c:pt>
                <c:pt idx="9">
                  <c:v>42.457282916939128</c:v>
                </c:pt>
                <c:pt idx="10">
                  <c:v>43.518714989862602</c:v>
                </c:pt>
                <c:pt idx="11">
                  <c:v>44.606682864609162</c:v>
                </c:pt>
                <c:pt idx="12">
                  <c:v>45.721849936224388</c:v>
                </c:pt>
                <c:pt idx="13">
                  <c:v>46.864896184629991</c:v>
                </c:pt>
                <c:pt idx="14">
                  <c:v>48.036518589245738</c:v>
                </c:pt>
                <c:pt idx="15">
                  <c:v>49.237431553976876</c:v>
                </c:pt>
                <c:pt idx="16">
                  <c:v>50.468367342826291</c:v>
                </c:pt>
                <c:pt idx="17">
                  <c:v>51.730076526396942</c:v>
                </c:pt>
                <c:pt idx="18">
                  <c:v>53.023328439556863</c:v>
                </c:pt>
                <c:pt idx="19">
                  <c:v>54.34891165054578</c:v>
                </c:pt>
                <c:pt idx="20">
                  <c:v>55.707634441809418</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37.396425654761927</c:v>
                </c:pt>
                <c:pt idx="1">
                  <c:v>38.331336296130971</c:v>
                </c:pt>
                <c:pt idx="2">
                  <c:v>39.289619703534242</c:v>
                </c:pt>
                <c:pt idx="3">
                  <c:v>40.271860196122596</c:v>
                </c:pt>
                <c:pt idx="4">
                  <c:v>41.27865670102566</c:v>
                </c:pt>
                <c:pt idx="5">
                  <c:v>42.310623118551298</c:v>
                </c:pt>
                <c:pt idx="6">
                  <c:v>43.368388696515076</c:v>
                </c:pt>
                <c:pt idx="7">
                  <c:v>44.452598413927952</c:v>
                </c:pt>
                <c:pt idx="8">
                  <c:v>45.563913374276147</c:v>
                </c:pt>
                <c:pt idx="9">
                  <c:v>46.70301120863305</c:v>
                </c:pt>
                <c:pt idx="10">
                  <c:v>47.870586488848872</c:v>
                </c:pt>
                <c:pt idx="11">
                  <c:v>49.067351151070092</c:v>
                </c:pt>
                <c:pt idx="12">
                  <c:v>50.294034929846838</c:v>
                </c:pt>
                <c:pt idx="13">
                  <c:v>51.551385803093005</c:v>
                </c:pt>
                <c:pt idx="14">
                  <c:v>52.840170448170326</c:v>
                </c:pt>
                <c:pt idx="15">
                  <c:v>54.161174709374578</c:v>
                </c:pt>
                <c:pt idx="16">
                  <c:v>55.51520407710894</c:v>
                </c:pt>
                <c:pt idx="17">
                  <c:v>56.903084179036661</c:v>
                </c:pt>
                <c:pt idx="18">
                  <c:v>58.325661283512574</c:v>
                </c:pt>
                <c:pt idx="19">
                  <c:v>59.783802815600382</c:v>
                </c:pt>
                <c:pt idx="20">
                  <c:v>61.278397885990387</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19.016931627240858</c:v>
                </c:pt>
                <c:pt idx="1">
                  <c:v>19.492354917921876</c:v>
                </c:pt>
                <c:pt idx="2">
                  <c:v>19.979663790869921</c:v>
                </c:pt>
                <c:pt idx="3">
                  <c:v>20.479155385641668</c:v>
                </c:pt>
                <c:pt idx="4">
                  <c:v>20.991134270282707</c:v>
                </c:pt>
                <c:pt idx="5">
                  <c:v>21.515912627039771</c:v>
                </c:pt>
                <c:pt idx="6">
                  <c:v>22.053810442715765</c:v>
                </c:pt>
                <c:pt idx="7">
                  <c:v>22.605155703783655</c:v>
                </c:pt>
                <c:pt idx="8">
                  <c:v>23.170284596378245</c:v>
                </c:pt>
                <c:pt idx="9">
                  <c:v>23.749541711287698</c:v>
                </c:pt>
                <c:pt idx="10">
                  <c:v>24.343280254069889</c:v>
                </c:pt>
                <c:pt idx="11">
                  <c:v>24.951862260421635</c:v>
                </c:pt>
                <c:pt idx="12">
                  <c:v>25.575658816932172</c:v>
                </c:pt>
                <c:pt idx="13">
                  <c:v>26.215050287355474</c:v>
                </c:pt>
                <c:pt idx="14">
                  <c:v>26.87042654453936</c:v>
                </c:pt>
                <c:pt idx="15">
                  <c:v>27.542187208152843</c:v>
                </c:pt>
                <c:pt idx="16">
                  <c:v>28.230741888356661</c:v>
                </c:pt>
                <c:pt idx="17">
                  <c:v>28.936510435565577</c:v>
                </c:pt>
                <c:pt idx="18">
                  <c:v>29.659923196454713</c:v>
                </c:pt>
                <c:pt idx="19">
                  <c:v>30.401421276366079</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23.800744047619045</c:v>
                </c:pt>
                <c:pt idx="1">
                  <c:v>24.395762648809519</c:v>
                </c:pt>
                <c:pt idx="2">
                  <c:v>25.005656715029755</c:v>
                </c:pt>
                <c:pt idx="3">
                  <c:v>25.630798132905497</c:v>
                </c:pt>
                <c:pt idx="4">
                  <c:v>26.271568086228132</c:v>
                </c:pt>
                <c:pt idx="5">
                  <c:v>26.928357288383832</c:v>
                </c:pt>
                <c:pt idx="6">
                  <c:v>27.601566220593426</c:v>
                </c:pt>
                <c:pt idx="7">
                  <c:v>28.291605376108258</c:v>
                </c:pt>
                <c:pt idx="8">
                  <c:v>28.998895510510962</c:v>
                </c:pt>
                <c:pt idx="9">
                  <c:v>29.723867898273735</c:v>
                </c:pt>
                <c:pt idx="10">
                  <c:v>30.466964595730577</c:v>
                </c:pt>
                <c:pt idx="11">
                  <c:v>31.228638710623837</c:v>
                </c:pt>
                <c:pt idx="12">
                  <c:v>32.009354678389428</c:v>
                </c:pt>
                <c:pt idx="13">
                  <c:v>32.809588545349158</c:v>
                </c:pt>
                <c:pt idx="14">
                  <c:v>33.629828258982883</c:v>
                </c:pt>
                <c:pt idx="15">
                  <c:v>34.470573965457454</c:v>
                </c:pt>
                <c:pt idx="16">
                  <c:v>35.332338314593891</c:v>
                </c:pt>
                <c:pt idx="17">
                  <c:v>36.215646772458733</c:v>
                </c:pt>
                <c:pt idx="18">
                  <c:v>37.121037941770197</c:v>
                </c:pt>
                <c:pt idx="19">
                  <c:v>38.04906389031445</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26.180818452380954</c:v>
                </c:pt>
                <c:pt idx="1">
                  <c:v>26.835338913690475</c:v>
                </c:pt>
                <c:pt idx="2">
                  <c:v>27.506222386532734</c:v>
                </c:pt>
                <c:pt idx="3">
                  <c:v>28.19387794619605</c:v>
                </c:pt>
                <c:pt idx="4">
                  <c:v>28.89872489485095</c:v>
                </c:pt>
                <c:pt idx="5">
                  <c:v>29.621193017222222</c:v>
                </c:pt>
                <c:pt idx="6">
                  <c:v>30.361722842652775</c:v>
                </c:pt>
                <c:pt idx="7">
                  <c:v>31.12076591371909</c:v>
                </c:pt>
                <c:pt idx="8">
                  <c:v>31.898785061562066</c:v>
                </c:pt>
                <c:pt idx="9">
                  <c:v>32.696254688101114</c:v>
                </c:pt>
                <c:pt idx="10">
                  <c:v>33.513661055303636</c:v>
                </c:pt>
                <c:pt idx="11">
                  <c:v>34.351502581686226</c:v>
                </c:pt>
                <c:pt idx="12">
                  <c:v>35.210290146228381</c:v>
                </c:pt>
                <c:pt idx="13">
                  <c:v>36.090547399884088</c:v>
                </c:pt>
                <c:pt idx="14">
                  <c:v>36.99281108488119</c:v>
                </c:pt>
                <c:pt idx="15">
                  <c:v>37.917631362003213</c:v>
                </c:pt>
                <c:pt idx="16">
                  <c:v>38.865572146053289</c:v>
                </c:pt>
                <c:pt idx="17">
                  <c:v>39.837211449704618</c:v>
                </c:pt>
                <c:pt idx="18">
                  <c:v>40.83314173594723</c:v>
                </c:pt>
                <c:pt idx="19">
                  <c:v>41.853970279345909</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28.798900297619049</c:v>
                </c:pt>
                <c:pt idx="1">
                  <c:v>29.518872805059523</c:v>
                </c:pt>
                <c:pt idx="2">
                  <c:v>30.256844625186009</c:v>
                </c:pt>
                <c:pt idx="3">
                  <c:v>31.013265740815655</c:v>
                </c:pt>
                <c:pt idx="4">
                  <c:v>31.788597384336043</c:v>
                </c:pt>
                <c:pt idx="5">
                  <c:v>32.583312318944444</c:v>
                </c:pt>
                <c:pt idx="6">
                  <c:v>33.397895126918051</c:v>
                </c:pt>
                <c:pt idx="7">
                  <c:v>34.232842505091</c:v>
                </c:pt>
                <c:pt idx="8">
                  <c:v>35.088663567718271</c:v>
                </c:pt>
                <c:pt idx="9">
                  <c:v>35.965880156911226</c:v>
                </c:pt>
                <c:pt idx="10">
                  <c:v>36.865027160834003</c:v>
                </c:pt>
                <c:pt idx="11">
                  <c:v>37.786652839854852</c:v>
                </c:pt>
                <c:pt idx="12">
                  <c:v>38.731319160851221</c:v>
                </c:pt>
                <c:pt idx="13">
                  <c:v>39.699602139872496</c:v>
                </c:pt>
                <c:pt idx="14">
                  <c:v>40.692092193369305</c:v>
                </c:pt>
                <c:pt idx="15">
                  <c:v>41.709394498203537</c:v>
                </c:pt>
                <c:pt idx="16">
                  <c:v>42.752129360658621</c:v>
                </c:pt>
                <c:pt idx="17">
                  <c:v>43.820932594675085</c:v>
                </c:pt>
                <c:pt idx="18">
                  <c:v>44.916455909541959</c:v>
                </c:pt>
                <c:pt idx="19">
                  <c:v>46.039367307280507</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31.678790327380959</c:v>
                </c:pt>
                <c:pt idx="1">
                  <c:v>32.47076008556548</c:v>
                </c:pt>
                <c:pt idx="2">
                  <c:v>33.282529087704617</c:v>
                </c:pt>
                <c:pt idx="3">
                  <c:v>34.11459231489723</c:v>
                </c:pt>
                <c:pt idx="4">
                  <c:v>34.967457122769659</c:v>
                </c:pt>
                <c:pt idx="5">
                  <c:v>35.841643550838896</c:v>
                </c:pt>
                <c:pt idx="6">
                  <c:v>36.737684639609867</c:v>
                </c:pt>
                <c:pt idx="7">
                  <c:v>37.656126755600113</c:v>
                </c:pt>
                <c:pt idx="8">
                  <c:v>38.597529924490111</c:v>
                </c:pt>
                <c:pt idx="9">
                  <c:v>39.562468172602358</c:v>
                </c:pt>
                <c:pt idx="10">
                  <c:v>40.551529876917414</c:v>
                </c:pt>
                <c:pt idx="11">
                  <c:v>41.565318123840342</c:v>
                </c:pt>
                <c:pt idx="12">
                  <c:v>42.60445107693635</c:v>
                </c:pt>
                <c:pt idx="13">
                  <c:v>43.669562353859753</c:v>
                </c:pt>
                <c:pt idx="14">
                  <c:v>44.761301412706246</c:v>
                </c:pt>
                <c:pt idx="15">
                  <c:v>45.880333948023896</c:v>
                </c:pt>
                <c:pt idx="16">
                  <c:v>47.027342296724491</c:v>
                </c:pt>
                <c:pt idx="17">
                  <c:v>48.203025854142602</c:v>
                </c:pt>
                <c:pt idx="18">
                  <c:v>49.408101500496166</c:v>
                </c:pt>
                <c:pt idx="19">
                  <c:v>50.643304038008566</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34.846669360119058</c:v>
                </c:pt>
                <c:pt idx="1">
                  <c:v>35.717836094122035</c:v>
                </c:pt>
                <c:pt idx="2">
                  <c:v>36.610781996475083</c:v>
                </c:pt>
                <c:pt idx="3">
                  <c:v>37.52605154638696</c:v>
                </c:pt>
                <c:pt idx="4">
                  <c:v>38.464202835046628</c:v>
                </c:pt>
                <c:pt idx="5">
                  <c:v>39.425807905922788</c:v>
                </c:pt>
                <c:pt idx="6">
                  <c:v>40.411453103570857</c:v>
                </c:pt>
                <c:pt idx="7">
                  <c:v>41.421739431160127</c:v>
                </c:pt>
                <c:pt idx="8">
                  <c:v>42.457282916939128</c:v>
                </c:pt>
                <c:pt idx="9">
                  <c:v>43.518714989862602</c:v>
                </c:pt>
                <c:pt idx="10">
                  <c:v>44.606682864609162</c:v>
                </c:pt>
                <c:pt idx="11">
                  <c:v>45.721849936224388</c:v>
                </c:pt>
                <c:pt idx="12">
                  <c:v>46.864896184629991</c:v>
                </c:pt>
                <c:pt idx="13">
                  <c:v>48.036518589245738</c:v>
                </c:pt>
                <c:pt idx="14">
                  <c:v>49.237431553976876</c:v>
                </c:pt>
                <c:pt idx="15">
                  <c:v>50.468367342826291</c:v>
                </c:pt>
                <c:pt idx="16">
                  <c:v>51.730076526396942</c:v>
                </c:pt>
                <c:pt idx="17">
                  <c:v>53.023328439556863</c:v>
                </c:pt>
                <c:pt idx="18">
                  <c:v>54.34891165054578</c:v>
                </c:pt>
                <c:pt idx="19">
                  <c:v>55.707634441809418</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1.1428571428571429E-2</c:v>
                </c:pt>
                <c:pt idx="1">
                  <c:v>0.24</c:v>
                </c:pt>
                <c:pt idx="2">
                  <c:v>0.23428571428571429</c:v>
                </c:pt>
                <c:pt idx="3">
                  <c:v>0.22857142857142856</c:v>
                </c:pt>
                <c:pt idx="4">
                  <c:v>0.1657142857142857</c:v>
                </c:pt>
                <c:pt idx="5">
                  <c:v>9.1428571428571428E-2</c:v>
                </c:pt>
                <c:pt idx="6">
                  <c:v>3.4285714285714287E-2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5.398336571564917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delete val="1"/>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0.87428571428571433</c:v>
                </c:pt>
                <c:pt idx="1">
                  <c:v>5.1428571428571428E-2</c:v>
                </c:pt>
                <c:pt idx="2">
                  <c:v>4.5714285714285714E-2</c:v>
                </c:pt>
                <c:pt idx="3">
                  <c:v>1.7142857142857144E-2</c:v>
                </c:pt>
                <c:pt idx="4">
                  <c:v>1.1428571428571429E-2</c:v>
                </c:pt>
                <c:pt idx="5">
                  <c:v>0</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23.74</c:v>
                </c:pt>
                <c:pt idx="1">
                  <c:v>20.85</c:v>
                </c:pt>
                <c:pt idx="2">
                  <c:v>16.64</c:v>
                </c:pt>
                <c:pt idx="3">
                  <c:v>21.01</c:v>
                </c:pt>
                <c:pt idx="4">
                  <c:v>18.489999999999998</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003E51"/>
              </a:solidFill>
              <a:ln>
                <a:noFill/>
              </a:ln>
              <a:effectLst/>
            </c:spPr>
            <c:extLst>
              <c:ext xmlns:c16="http://schemas.microsoft.com/office/drawing/2014/chart" uri="{C3380CC4-5D6E-409C-BE32-E72D297353CC}">
                <c16:uniqueId val="{00000003-75B2-4DEC-9FEF-0D4561803B35}"/>
              </c:ext>
            </c:extLst>
          </c:dPt>
          <c:dPt>
            <c:idx val="1"/>
            <c:invertIfNegative val="0"/>
            <c:bubble3D val="0"/>
            <c:spPr>
              <a:solidFill>
                <a:srgbClr val="003E51"/>
              </a:solidFill>
              <a:ln>
                <a:noFill/>
              </a:ln>
              <a:effectLst/>
            </c:spPr>
            <c:extLst>
              <c:ext xmlns:c16="http://schemas.microsoft.com/office/drawing/2014/chart" uri="{C3380CC4-5D6E-409C-BE32-E72D297353CC}">
                <c16:uniqueId val="{00000000-C04A-4EAE-AB2E-0DBDFAB1B445}"/>
              </c:ext>
            </c:extLst>
          </c:dPt>
          <c:dPt>
            <c:idx val="3"/>
            <c:invertIfNegative val="0"/>
            <c:bubble3D val="0"/>
            <c:spPr>
              <a:solidFill>
                <a:srgbClr val="D45D00"/>
              </a:solidFill>
              <a:ln>
                <a:noFill/>
              </a:ln>
              <a:effectLst/>
            </c:spPr>
            <c:extLst>
              <c:ext xmlns:c16="http://schemas.microsoft.com/office/drawing/2014/chart" uri="{C3380CC4-5D6E-409C-BE32-E72D297353CC}">
                <c16:uniqueId val="{00000004-1BBE-482A-8466-57D89D677A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Kindergarten Teacher</c:v>
                </c:pt>
                <c:pt idx="1">
                  <c:v>Self-Enrichment Teacher</c:v>
                </c:pt>
                <c:pt idx="2">
                  <c:v>Bank Teller</c:v>
                </c:pt>
                <c:pt idx="3">
                  <c:v>Lead Teacher</c:v>
                </c:pt>
                <c:pt idx="4">
                  <c:v>Office Clerk</c:v>
                </c:pt>
                <c:pt idx="5">
                  <c:v>Psychiatric Aide</c:v>
                </c:pt>
              </c:strCache>
            </c:strRef>
          </c:cat>
          <c:val>
            <c:numRef>
              <c:f>'2C'!$Z$29:$Z$34</c:f>
              <c:numCache>
                <c:formatCode>"$"#,##0.00</c:formatCode>
                <c:ptCount val="6"/>
                <c:pt idx="0">
                  <c:v>2.68</c:v>
                </c:pt>
                <c:pt idx="1">
                  <c:v>3.8</c:v>
                </c:pt>
                <c:pt idx="2">
                  <c:v>6.76</c:v>
                </c:pt>
                <c:pt idx="3">
                  <c:v>7</c:v>
                </c:pt>
                <c:pt idx="4">
                  <c:v>7.13</c:v>
                </c:pt>
                <c:pt idx="5">
                  <c:v>8.5399999999999991</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9a</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2.7777777777777776E-2</c:v>
                </c:pt>
                <c:pt idx="2">
                  <c:v>4.1666666666666664E-2</c:v>
                </c:pt>
                <c:pt idx="3">
                  <c:v>-5.5555555555555552E-2</c:v>
                </c:pt>
                <c:pt idx="4">
                  <c:v>-1.3888888888888888E-2</c:v>
                </c:pt>
                <c:pt idx="5">
                  <c:v>5.5555555555555552E-2</c:v>
                </c:pt>
                <c:pt idx="6">
                  <c:v>2.7777777777777776E-2</c:v>
                </c:pt>
                <c:pt idx="7">
                  <c:v>-8.3333333333333329E-2</c:v>
                </c:pt>
                <c:pt idx="8">
                  <c:v>-0.22222222222222221</c:v>
                </c:pt>
                <c:pt idx="9">
                  <c:v>-0.25</c:v>
                </c:pt>
                <c:pt idx="10">
                  <c:v>-0.33333333333333331</c:v>
                </c:pt>
                <c:pt idx="11">
                  <c:v>-0.40277777777777779</c:v>
                </c:pt>
                <c:pt idx="12">
                  <c:v>-0.375</c:v>
                </c:pt>
                <c:pt idx="13">
                  <c:v>-0.3611111111111111</c:v>
                </c:pt>
                <c:pt idx="14">
                  <c:v>-0.2361111111111111</c:v>
                </c:pt>
                <c:pt idx="15">
                  <c:v>0.19444444444444445</c:v>
                </c:pt>
                <c:pt idx="16">
                  <c:v>0.1388888888888889</c:v>
                </c:pt>
                <c:pt idx="17">
                  <c:v>0.25</c:v>
                </c:pt>
                <c:pt idx="18">
                  <c:v>0.66666666666666663</c:v>
                </c:pt>
                <c:pt idx="19">
                  <c:v>0.76388888888888884</c:v>
                </c:pt>
                <c:pt idx="20">
                  <c:v>1.1944444444444444</c:v>
                </c:pt>
                <c:pt idx="21">
                  <c:v>1.4305555555555556</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9a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1.8202502844141086E-2</c:v>
                </c:pt>
                <c:pt idx="2">
                  <c:v>0.47554038680318567</c:v>
                </c:pt>
                <c:pt idx="3">
                  <c:v>0.39135381114903317</c:v>
                </c:pt>
                <c:pt idx="4">
                  <c:v>0.55631399317406161</c:v>
                </c:pt>
                <c:pt idx="5">
                  <c:v>0.48236632536973839</c:v>
                </c:pt>
                <c:pt idx="6">
                  <c:v>0.64277588168373156</c:v>
                </c:pt>
                <c:pt idx="7">
                  <c:v>0.82593856655290132</c:v>
                </c:pt>
                <c:pt idx="8">
                  <c:v>0.91581342434584767</c:v>
                </c:pt>
                <c:pt idx="9">
                  <c:v>0.56769055745164965</c:v>
                </c:pt>
                <c:pt idx="10">
                  <c:v>0.84186575654152473</c:v>
                </c:pt>
                <c:pt idx="11">
                  <c:v>0.62912400455062589</c:v>
                </c:pt>
                <c:pt idx="12">
                  <c:v>0.4971558589306031</c:v>
                </c:pt>
                <c:pt idx="13">
                  <c:v>0.55972696245733811</c:v>
                </c:pt>
                <c:pt idx="14">
                  <c:v>0.65642775881683757</c:v>
                </c:pt>
                <c:pt idx="15">
                  <c:v>0.66439135381114933</c:v>
                </c:pt>
                <c:pt idx="16">
                  <c:v>0.73606370875995464</c:v>
                </c:pt>
                <c:pt idx="17">
                  <c:v>0.7963594994311719</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0.20798649999999999</c:v>
                </c:pt>
                <c:pt idx="1">
                  <c:v>0.1321</c:v>
                </c:pt>
                <c:pt idx="2">
                  <c:v>8.3325999999999997E-2</c:v>
                </c:pt>
                <c:pt idx="3">
                  <c:v>7.8740000000000004E-2</c:v>
                </c:pt>
                <c:pt idx="4">
                  <c:v>6.7979999999999999E-2</c:v>
                </c:pt>
                <c:pt idx="5">
                  <c:v>6.6799999999999998E-2</c:v>
                </c:pt>
                <c:pt idx="6">
                  <c:v>6.6500000000000004E-2</c:v>
                </c:pt>
                <c:pt idx="7">
                  <c:v>6.6389000000000004E-2</c:v>
                </c:pt>
                <c:pt idx="8">
                  <c:v>6.5600000000000006E-2</c:v>
                </c:pt>
                <c:pt idx="9">
                  <c:v>6.0329000000000001E-2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0.15029899999999999</c:v>
                </c:pt>
                <c:pt idx="1">
                  <c:v>0.1414</c:v>
                </c:pt>
                <c:pt idx="2">
                  <c:v>0.1195</c:v>
                </c:pt>
                <c:pt idx="3">
                  <c:v>0.10111000000000001</c:v>
                </c:pt>
                <c:pt idx="4">
                  <c:v>9.7350000000000006E-2</c:v>
                </c:pt>
                <c:pt idx="5">
                  <c:v>9.1445890000000002E-2</c:v>
                </c:pt>
                <c:pt idx="6">
                  <c:v>8.9149999999999993E-2</c:v>
                </c:pt>
                <c:pt idx="7">
                  <c:v>7.17E-2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7</c:v>
                </c:pt>
                <c:pt idx="1">
                  <c:v>0</c:v>
                </c:pt>
                <c:pt idx="2">
                  <c:v>3</c:v>
                </c:pt>
                <c:pt idx="3">
                  <c:v>2</c:v>
                </c:pt>
                <c:pt idx="4">
                  <c:v>4</c:v>
                </c:pt>
                <c:pt idx="5">
                  <c:v>1</c:v>
                </c:pt>
                <c:pt idx="6">
                  <c:v>3</c:v>
                </c:pt>
                <c:pt idx="7">
                  <c:v>4</c:v>
                </c:pt>
                <c:pt idx="8">
                  <c:v>3</c:v>
                </c:pt>
                <c:pt idx="9">
                  <c:v>3</c:v>
                </c:pt>
                <c:pt idx="10">
                  <c:v>3</c:v>
                </c:pt>
                <c:pt idx="11">
                  <c:v>1</c:v>
                </c:pt>
                <c:pt idx="12">
                  <c:v>3</c:v>
                </c:pt>
                <c:pt idx="13">
                  <c:v>6</c:v>
                </c:pt>
                <c:pt idx="14">
                  <c:v>5</c:v>
                </c:pt>
                <c:pt idx="15">
                  <c:v>5</c:v>
                </c:pt>
                <c:pt idx="16">
                  <c:v>6</c:v>
                </c:pt>
                <c:pt idx="17">
                  <c:v>3</c:v>
                </c:pt>
                <c:pt idx="18">
                  <c:v>4</c:v>
                </c:pt>
                <c:pt idx="19">
                  <c:v>7</c:v>
                </c:pt>
                <c:pt idx="20">
                  <c:v>2</c:v>
                </c:pt>
                <c:pt idx="21">
                  <c:v>3</c:v>
                </c:pt>
                <c:pt idx="22">
                  <c:v>7</c:v>
                </c:pt>
                <c:pt idx="23">
                  <c:v>4</c:v>
                </c:pt>
                <c:pt idx="24">
                  <c:v>8</c:v>
                </c:pt>
                <c:pt idx="25">
                  <c:v>5</c:v>
                </c:pt>
                <c:pt idx="26">
                  <c:v>4</c:v>
                </c:pt>
                <c:pt idx="27">
                  <c:v>4</c:v>
                </c:pt>
                <c:pt idx="28">
                  <c:v>2</c:v>
                </c:pt>
                <c:pt idx="29">
                  <c:v>6</c:v>
                </c:pt>
                <c:pt idx="30">
                  <c:v>8</c:v>
                </c:pt>
                <c:pt idx="31">
                  <c:v>9</c:v>
                </c:pt>
                <c:pt idx="32">
                  <c:v>3</c:v>
                </c:pt>
                <c:pt idx="33">
                  <c:v>12</c:v>
                </c:pt>
                <c:pt idx="34">
                  <c:v>11</c:v>
                </c:pt>
                <c:pt idx="35">
                  <c:v>11</c:v>
                </c:pt>
                <c:pt idx="36">
                  <c:v>4</c:v>
                </c:pt>
                <c:pt idx="37">
                  <c:v>11</c:v>
                </c:pt>
                <c:pt idx="38">
                  <c:v>7</c:v>
                </c:pt>
                <c:pt idx="39">
                  <c:v>9</c:v>
                </c:pt>
                <c:pt idx="40">
                  <c:v>6</c:v>
                </c:pt>
                <c:pt idx="41">
                  <c:v>3</c:v>
                </c:pt>
                <c:pt idx="42">
                  <c:v>4</c:v>
                </c:pt>
                <c:pt idx="43">
                  <c:v>7</c:v>
                </c:pt>
                <c:pt idx="44">
                  <c:v>8</c:v>
                </c:pt>
                <c:pt idx="45">
                  <c:v>5</c:v>
                </c:pt>
                <c:pt idx="46">
                  <c:v>4</c:v>
                </c:pt>
                <c:pt idx="47">
                  <c:v>5</c:v>
                </c:pt>
                <c:pt idx="48">
                  <c:v>5</c:v>
                </c:pt>
                <c:pt idx="49">
                  <c:v>7</c:v>
                </c:pt>
                <c:pt idx="50">
                  <c:v>2</c:v>
                </c:pt>
                <c:pt idx="51">
                  <c:v>6</c:v>
                </c:pt>
                <c:pt idx="52">
                  <c:v>4</c:v>
                </c:pt>
                <c:pt idx="53">
                  <c:v>4</c:v>
                </c:pt>
                <c:pt idx="54">
                  <c:v>5</c:v>
                </c:pt>
                <c:pt idx="55">
                  <c:v>9</c:v>
                </c:pt>
                <c:pt idx="56">
                  <c:v>1</c:v>
                </c:pt>
                <c:pt idx="57">
                  <c:v>3</c:v>
                </c:pt>
                <c:pt idx="58">
                  <c:v>4</c:v>
                </c:pt>
                <c:pt idx="59">
                  <c:v>7</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Lenawee Intermediate School District</c:v>
                </c:pt>
                <c:pt idx="1">
                  <c:v>Birth Toddlers &amp; Beyond</c:v>
                </c:pt>
                <c:pt idx="2">
                  <c:v>Plastipak</c:v>
                </c:pt>
                <c:pt idx="3">
                  <c:v>Bedford Child Development Center</c:v>
                </c:pt>
                <c:pt idx="4">
                  <c:v>Monroe County Community College</c:v>
                </c:pt>
                <c:pt idx="5">
                  <c:v>Discover Our World Too</c:v>
                </c:pt>
                <c:pt idx="6">
                  <c:v>Archdiocese Of Detroit</c:v>
                </c:pt>
                <c:pt idx="7">
                  <c:v>Lume Cannabis Co.</c:v>
                </c:pt>
                <c:pt idx="8">
                  <c:v>St John's Learning Center</c:v>
                </c:pt>
                <c:pt idx="9">
                  <c:v>Telamon Corporation</c:v>
                </c:pt>
              </c:strCache>
            </c:strRef>
          </c:cat>
          <c:val>
            <c:numRef>
              <c:f>'2F'!$G$5:$G$14</c:f>
              <c:numCache>
                <c:formatCode>#,##0</c:formatCode>
                <c:ptCount val="10"/>
                <c:pt idx="0">
                  <c:v>13</c:v>
                </c:pt>
                <c:pt idx="1">
                  <c:v>6</c:v>
                </c:pt>
                <c:pt idx="2">
                  <c:v>6</c:v>
                </c:pt>
                <c:pt idx="3">
                  <c:v>5</c:v>
                </c:pt>
                <c:pt idx="4">
                  <c:v>4</c:v>
                </c:pt>
                <c:pt idx="5">
                  <c:v>4</c:v>
                </c:pt>
                <c:pt idx="6">
                  <c:v>4</c:v>
                </c:pt>
                <c:pt idx="7">
                  <c:v>2</c:v>
                </c:pt>
                <c:pt idx="8">
                  <c:v>2</c:v>
                </c:pt>
                <c:pt idx="9">
                  <c:v>2</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16.326731543387275</c:v>
                </c:pt>
                <c:pt idx="1">
                  <c:v>16.734899831971955</c:v>
                </c:pt>
                <c:pt idx="2">
                  <c:v>17.153272327771251</c:v>
                </c:pt>
                <c:pt idx="3">
                  <c:v>17.58210413596553</c:v>
                </c:pt>
                <c:pt idx="4">
                  <c:v>18.021656739364666</c:v>
                </c:pt>
                <c:pt idx="5">
                  <c:v>18.47219815784878</c:v>
                </c:pt>
                <c:pt idx="6">
                  <c:v>18.934003111794997</c:v>
                </c:pt>
                <c:pt idx="7">
                  <c:v>19.40735318958987</c:v>
                </c:pt>
                <c:pt idx="8">
                  <c:v>19.892537019329616</c:v>
                </c:pt>
                <c:pt idx="9">
                  <c:v>20.389850444812854</c:v>
                </c:pt>
                <c:pt idx="10">
                  <c:v>20.899596705933174</c:v>
                </c:pt>
                <c:pt idx="11">
                  <c:v>21.422086623581503</c:v>
                </c:pt>
                <c:pt idx="12">
                  <c:v>21.957638789171039</c:v>
                </c:pt>
                <c:pt idx="13">
                  <c:v>22.506579758900312</c:v>
                </c:pt>
                <c:pt idx="14">
                  <c:v>23.069244252872817</c:v>
                </c:pt>
                <c:pt idx="15">
                  <c:v>23.645975359194637</c:v>
                </c:pt>
                <c:pt idx="16">
                  <c:v>24.237124743174501</c:v>
                </c:pt>
                <c:pt idx="17">
                  <c:v>24.843052861753861</c:v>
                </c:pt>
                <c:pt idx="18">
                  <c:v>25.464129183297704</c:v>
                </c:pt>
                <c:pt idx="19">
                  <c:v>26.100732412880145</c:v>
                </c:pt>
                <c:pt idx="20">
                  <c:v>26.753250723202147</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19.156696428571429</c:v>
                </c:pt>
                <c:pt idx="1">
                  <c:v>19.635613839285714</c:v>
                </c:pt>
                <c:pt idx="2">
                  <c:v>20.126504185267855</c:v>
                </c:pt>
                <c:pt idx="3">
                  <c:v>20.629666789899549</c:v>
                </c:pt>
                <c:pt idx="4">
                  <c:v>21.145408459647037</c:v>
                </c:pt>
                <c:pt idx="5">
                  <c:v>21.674043671138211</c:v>
                </c:pt>
                <c:pt idx="6">
                  <c:v>22.215894762916665</c:v>
                </c:pt>
                <c:pt idx="7">
                  <c:v>22.771292131989579</c:v>
                </c:pt>
                <c:pt idx="8">
                  <c:v>23.340574435289316</c:v>
                </c:pt>
                <c:pt idx="9">
                  <c:v>23.924088796171546</c:v>
                </c:pt>
                <c:pt idx="10">
                  <c:v>24.522191016075833</c:v>
                </c:pt>
                <c:pt idx="11">
                  <c:v>25.135245791477725</c:v>
                </c:pt>
                <c:pt idx="12">
                  <c:v>25.763626936264668</c:v>
                </c:pt>
                <c:pt idx="13">
                  <c:v>26.407717609671284</c:v>
                </c:pt>
                <c:pt idx="14">
                  <c:v>27.067910549913062</c:v>
                </c:pt>
                <c:pt idx="15">
                  <c:v>27.744608313660887</c:v>
                </c:pt>
                <c:pt idx="16">
                  <c:v>28.438223521502408</c:v>
                </c:pt>
                <c:pt idx="17">
                  <c:v>29.149179109539965</c:v>
                </c:pt>
                <c:pt idx="18">
                  <c:v>29.877908587278462</c:v>
                </c:pt>
                <c:pt idx="19">
                  <c:v>30.624856301960421</c:v>
                </c:pt>
                <c:pt idx="20">
                  <c:v>31.39047770950943</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21.072366071428572</c:v>
                </c:pt>
                <c:pt idx="1">
                  <c:v>21.599175223214285</c:v>
                </c:pt>
                <c:pt idx="2">
                  <c:v>22.139154603794641</c:v>
                </c:pt>
                <c:pt idx="3">
                  <c:v>22.692633468889504</c:v>
                </c:pt>
                <c:pt idx="4">
                  <c:v>23.259949305611741</c:v>
                </c:pt>
                <c:pt idx="5">
                  <c:v>23.841448038252032</c:v>
                </c:pt>
                <c:pt idx="6">
                  <c:v>24.437484239208331</c:v>
                </c:pt>
                <c:pt idx="7">
                  <c:v>25.048421345188537</c:v>
                </c:pt>
                <c:pt idx="8">
                  <c:v>25.674631878818246</c:v>
                </c:pt>
                <c:pt idx="9">
                  <c:v>26.3164976757887</c:v>
                </c:pt>
                <c:pt idx="10">
                  <c:v>26.974410117683416</c:v>
                </c:pt>
                <c:pt idx="11">
                  <c:v>27.648770370625499</c:v>
                </c:pt>
                <c:pt idx="12">
                  <c:v>28.339989629891136</c:v>
                </c:pt>
                <c:pt idx="13">
                  <c:v>29.048489370638411</c:v>
                </c:pt>
                <c:pt idx="14">
                  <c:v>29.774701604904369</c:v>
                </c:pt>
                <c:pt idx="15">
                  <c:v>30.519069145026975</c:v>
                </c:pt>
                <c:pt idx="16">
                  <c:v>31.282045873652645</c:v>
                </c:pt>
                <c:pt idx="17">
                  <c:v>32.064097020493961</c:v>
                </c:pt>
                <c:pt idx="18">
                  <c:v>32.865699446006303</c:v>
                </c:pt>
                <c:pt idx="19">
                  <c:v>33.687341932156457</c:v>
                </c:pt>
                <c:pt idx="20">
                  <c:v>34.529525480460364</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23.179602678571431</c:v>
                </c:pt>
                <c:pt idx="1">
                  <c:v>23.759092745535714</c:v>
                </c:pt>
                <c:pt idx="2">
                  <c:v>24.353070064174105</c:v>
                </c:pt>
                <c:pt idx="3">
                  <c:v>24.961896815778456</c:v>
                </c:pt>
                <c:pt idx="4">
                  <c:v>25.585944236172914</c:v>
                </c:pt>
                <c:pt idx="5">
                  <c:v>26.225592842077234</c:v>
                </c:pt>
                <c:pt idx="6">
                  <c:v>26.881232663129161</c:v>
                </c:pt>
                <c:pt idx="7">
                  <c:v>27.553263479707386</c:v>
                </c:pt>
                <c:pt idx="8">
                  <c:v>28.242095066700067</c:v>
                </c:pt>
                <c:pt idx="9">
                  <c:v>28.948147443367567</c:v>
                </c:pt>
                <c:pt idx="10">
                  <c:v>29.671851129451753</c:v>
                </c:pt>
                <c:pt idx="11">
                  <c:v>30.413647407688043</c:v>
                </c:pt>
                <c:pt idx="12">
                  <c:v>31.173988592880242</c:v>
                </c:pt>
                <c:pt idx="13">
                  <c:v>31.953338307702246</c:v>
                </c:pt>
                <c:pt idx="14">
                  <c:v>32.752171765394799</c:v>
                </c:pt>
                <c:pt idx="15">
                  <c:v>33.570976059529663</c:v>
                </c:pt>
                <c:pt idx="16">
                  <c:v>34.410250461017903</c:v>
                </c:pt>
                <c:pt idx="17">
                  <c:v>35.270506722543345</c:v>
                </c:pt>
                <c:pt idx="18">
                  <c:v>36.152269390606925</c:v>
                </c:pt>
                <c:pt idx="19">
                  <c:v>37.056076125372094</c:v>
                </c:pt>
                <c:pt idx="20">
                  <c:v>37.982478028506392</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25.497562946428577</c:v>
                </c:pt>
                <c:pt idx="1">
                  <c:v>26.135002020089289</c:v>
                </c:pt>
                <c:pt idx="2">
                  <c:v>26.788377070591519</c:v>
                </c:pt>
                <c:pt idx="3">
                  <c:v>27.458086497356305</c:v>
                </c:pt>
                <c:pt idx="4">
                  <c:v>28.144538659790211</c:v>
                </c:pt>
                <c:pt idx="5">
                  <c:v>28.848152126284962</c:v>
                </c:pt>
                <c:pt idx="6">
                  <c:v>29.569355929442082</c:v>
                </c:pt>
                <c:pt idx="7">
                  <c:v>30.30858982767813</c:v>
                </c:pt>
                <c:pt idx="8">
                  <c:v>31.066304573370079</c:v>
                </c:pt>
                <c:pt idx="9">
                  <c:v>31.842962187704327</c:v>
                </c:pt>
                <c:pt idx="10">
                  <c:v>32.639036242396934</c:v>
                </c:pt>
                <c:pt idx="11">
                  <c:v>33.455012148456852</c:v>
                </c:pt>
                <c:pt idx="12">
                  <c:v>34.291387452168273</c:v>
                </c:pt>
                <c:pt idx="13">
                  <c:v>35.148672138472477</c:v>
                </c:pt>
                <c:pt idx="14">
                  <c:v>36.027388941934284</c:v>
                </c:pt>
                <c:pt idx="15">
                  <c:v>36.928073665482636</c:v>
                </c:pt>
                <c:pt idx="16">
                  <c:v>37.851275507119695</c:v>
                </c:pt>
                <c:pt idx="17">
                  <c:v>38.797557394797686</c:v>
                </c:pt>
                <c:pt idx="18">
                  <c:v>39.767496329667622</c:v>
                </c:pt>
                <c:pt idx="19">
                  <c:v>40.761683737909308</c:v>
                </c:pt>
                <c:pt idx="20">
                  <c:v>41.780725831357039</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28.047319241071438</c:v>
                </c:pt>
                <c:pt idx="1">
                  <c:v>28.748502222098221</c:v>
                </c:pt>
                <c:pt idx="2">
                  <c:v>29.467214777650675</c:v>
                </c:pt>
                <c:pt idx="3">
                  <c:v>30.203895147091938</c:v>
                </c:pt>
                <c:pt idx="4">
                  <c:v>30.958992525769233</c:v>
                </c:pt>
                <c:pt idx="5">
                  <c:v>31.732967338913461</c:v>
                </c:pt>
                <c:pt idx="6">
                  <c:v>32.526291522386295</c:v>
                </c:pt>
                <c:pt idx="7">
                  <c:v>33.339448810445951</c:v>
                </c:pt>
                <c:pt idx="8">
                  <c:v>34.172935030707094</c:v>
                </c:pt>
                <c:pt idx="9">
                  <c:v>35.027258406474772</c:v>
                </c:pt>
                <c:pt idx="10">
                  <c:v>35.902939866636636</c:v>
                </c:pt>
                <c:pt idx="11">
                  <c:v>36.800513363302549</c:v>
                </c:pt>
                <c:pt idx="12">
                  <c:v>37.720526197385112</c:v>
                </c:pt>
                <c:pt idx="13">
                  <c:v>38.663539352319738</c:v>
                </c:pt>
                <c:pt idx="14">
                  <c:v>39.630127836127727</c:v>
                </c:pt>
                <c:pt idx="15">
                  <c:v>40.620881032030915</c:v>
                </c:pt>
                <c:pt idx="16">
                  <c:v>41.636403057831686</c:v>
                </c:pt>
                <c:pt idx="17">
                  <c:v>42.677313134277476</c:v>
                </c:pt>
                <c:pt idx="18">
                  <c:v>43.744245962634409</c:v>
                </c:pt>
                <c:pt idx="19">
                  <c:v>44.837852111700265</c:v>
                </c:pt>
                <c:pt idx="20">
                  <c:v>45.958798414492769</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14.842483221261158</c:v>
                </c:pt>
                <c:pt idx="1">
                  <c:v>15.213545301792687</c:v>
                </c:pt>
                <c:pt idx="2">
                  <c:v>15.593883934337503</c:v>
                </c:pt>
                <c:pt idx="3">
                  <c:v>15.983731032695939</c:v>
                </c:pt>
                <c:pt idx="4">
                  <c:v>16.383324308513338</c:v>
                </c:pt>
                <c:pt idx="5">
                  <c:v>16.792907416226168</c:v>
                </c:pt>
                <c:pt idx="6">
                  <c:v>17.21273010163182</c:v>
                </c:pt>
                <c:pt idx="7">
                  <c:v>17.643048354172613</c:v>
                </c:pt>
                <c:pt idx="8">
                  <c:v>18.084124563026926</c:v>
                </c:pt>
                <c:pt idx="9">
                  <c:v>18.536227677102598</c:v>
                </c:pt>
                <c:pt idx="10">
                  <c:v>18.99963336903016</c:v>
                </c:pt>
                <c:pt idx="11">
                  <c:v>19.474624203255914</c:v>
                </c:pt>
                <c:pt idx="12">
                  <c:v>19.961489808337308</c:v>
                </c:pt>
                <c:pt idx="13">
                  <c:v>20.460527053545739</c:v>
                </c:pt>
                <c:pt idx="14">
                  <c:v>20.972040229884382</c:v>
                </c:pt>
                <c:pt idx="15">
                  <c:v>21.49634123563149</c:v>
                </c:pt>
                <c:pt idx="16">
                  <c:v>22.033749766522277</c:v>
                </c:pt>
                <c:pt idx="17">
                  <c:v>22.58459351068533</c:v>
                </c:pt>
                <c:pt idx="18">
                  <c:v>23.149208348452461</c:v>
                </c:pt>
                <c:pt idx="19">
                  <c:v>23.727938557163771</c:v>
                </c:pt>
                <c:pt idx="20">
                  <c:v>24.321137021092863</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17.415178571428569</c:v>
                </c:pt>
                <c:pt idx="1">
                  <c:v>17.850558035714283</c:v>
                </c:pt>
                <c:pt idx="2">
                  <c:v>18.296821986607139</c:v>
                </c:pt>
                <c:pt idx="3">
                  <c:v>18.754242536272315</c:v>
                </c:pt>
                <c:pt idx="4">
                  <c:v>19.223098599679123</c:v>
                </c:pt>
                <c:pt idx="5">
                  <c:v>19.7036760646711</c:v>
                </c:pt>
                <c:pt idx="6">
                  <c:v>20.196267966287877</c:v>
                </c:pt>
                <c:pt idx="7">
                  <c:v>20.701174665445073</c:v>
                </c:pt>
                <c:pt idx="8">
                  <c:v>21.218704032081199</c:v>
                </c:pt>
                <c:pt idx="9">
                  <c:v>21.749171632883225</c:v>
                </c:pt>
                <c:pt idx="10">
                  <c:v>22.292900923705304</c:v>
                </c:pt>
                <c:pt idx="11">
                  <c:v>22.850223446797933</c:v>
                </c:pt>
                <c:pt idx="12">
                  <c:v>23.421479032967881</c:v>
                </c:pt>
                <c:pt idx="13">
                  <c:v>24.007016008792075</c:v>
                </c:pt>
                <c:pt idx="14">
                  <c:v>24.607191409011875</c:v>
                </c:pt>
                <c:pt idx="15">
                  <c:v>25.222371194237169</c:v>
                </c:pt>
                <c:pt idx="16">
                  <c:v>25.852930474093096</c:v>
                </c:pt>
                <c:pt idx="17">
                  <c:v>26.49925373594542</c:v>
                </c:pt>
                <c:pt idx="18">
                  <c:v>27.161735079344052</c:v>
                </c:pt>
                <c:pt idx="19">
                  <c:v>27.840778456327651</c:v>
                </c:pt>
                <c:pt idx="20">
                  <c:v>28.536797917735839</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19.156696428571429</c:v>
                </c:pt>
                <c:pt idx="1">
                  <c:v>19.635613839285714</c:v>
                </c:pt>
                <c:pt idx="2">
                  <c:v>20.126504185267855</c:v>
                </c:pt>
                <c:pt idx="3">
                  <c:v>20.629666789899549</c:v>
                </c:pt>
                <c:pt idx="4">
                  <c:v>21.145408459647037</c:v>
                </c:pt>
                <c:pt idx="5">
                  <c:v>21.674043671138211</c:v>
                </c:pt>
                <c:pt idx="6">
                  <c:v>22.215894762916665</c:v>
                </c:pt>
                <c:pt idx="7">
                  <c:v>22.771292131989579</c:v>
                </c:pt>
                <c:pt idx="8">
                  <c:v>23.340574435289316</c:v>
                </c:pt>
                <c:pt idx="9">
                  <c:v>23.924088796171546</c:v>
                </c:pt>
                <c:pt idx="10">
                  <c:v>24.522191016075833</c:v>
                </c:pt>
                <c:pt idx="11">
                  <c:v>25.135245791477725</c:v>
                </c:pt>
                <c:pt idx="12">
                  <c:v>25.763626936264668</c:v>
                </c:pt>
                <c:pt idx="13">
                  <c:v>26.407717609671284</c:v>
                </c:pt>
                <c:pt idx="14">
                  <c:v>27.067910549913062</c:v>
                </c:pt>
                <c:pt idx="15">
                  <c:v>27.744608313660887</c:v>
                </c:pt>
                <c:pt idx="16">
                  <c:v>28.438223521502408</c:v>
                </c:pt>
                <c:pt idx="17">
                  <c:v>29.149179109539965</c:v>
                </c:pt>
                <c:pt idx="18">
                  <c:v>29.877908587278462</c:v>
                </c:pt>
                <c:pt idx="19">
                  <c:v>30.624856301960421</c:v>
                </c:pt>
                <c:pt idx="20">
                  <c:v>31.39047770950943</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21.072366071428572</c:v>
                </c:pt>
                <c:pt idx="1">
                  <c:v>21.599175223214285</c:v>
                </c:pt>
                <c:pt idx="2">
                  <c:v>22.139154603794641</c:v>
                </c:pt>
                <c:pt idx="3">
                  <c:v>22.692633468889504</c:v>
                </c:pt>
                <c:pt idx="4">
                  <c:v>23.259949305611741</c:v>
                </c:pt>
                <c:pt idx="5">
                  <c:v>23.841448038252032</c:v>
                </c:pt>
                <c:pt idx="6">
                  <c:v>24.437484239208331</c:v>
                </c:pt>
                <c:pt idx="7">
                  <c:v>25.048421345188537</c:v>
                </c:pt>
                <c:pt idx="8">
                  <c:v>25.674631878818246</c:v>
                </c:pt>
                <c:pt idx="9">
                  <c:v>26.3164976757887</c:v>
                </c:pt>
                <c:pt idx="10">
                  <c:v>26.974410117683416</c:v>
                </c:pt>
                <c:pt idx="11">
                  <c:v>27.648770370625499</c:v>
                </c:pt>
                <c:pt idx="12">
                  <c:v>28.339989629891136</c:v>
                </c:pt>
                <c:pt idx="13">
                  <c:v>29.048489370638411</c:v>
                </c:pt>
                <c:pt idx="14">
                  <c:v>29.774701604904369</c:v>
                </c:pt>
                <c:pt idx="15">
                  <c:v>30.519069145026975</c:v>
                </c:pt>
                <c:pt idx="16">
                  <c:v>31.282045873652645</c:v>
                </c:pt>
                <c:pt idx="17">
                  <c:v>32.064097020493961</c:v>
                </c:pt>
                <c:pt idx="18">
                  <c:v>32.865699446006303</c:v>
                </c:pt>
                <c:pt idx="19">
                  <c:v>33.687341932156457</c:v>
                </c:pt>
                <c:pt idx="20">
                  <c:v>34.529525480460364</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23.179602678571431</c:v>
                </c:pt>
                <c:pt idx="1">
                  <c:v>23.759092745535714</c:v>
                </c:pt>
                <c:pt idx="2">
                  <c:v>24.353070064174105</c:v>
                </c:pt>
                <c:pt idx="3">
                  <c:v>24.961896815778456</c:v>
                </c:pt>
                <c:pt idx="4">
                  <c:v>25.585944236172914</c:v>
                </c:pt>
                <c:pt idx="5">
                  <c:v>26.225592842077234</c:v>
                </c:pt>
                <c:pt idx="6">
                  <c:v>26.881232663129161</c:v>
                </c:pt>
                <c:pt idx="7">
                  <c:v>27.553263479707386</c:v>
                </c:pt>
                <c:pt idx="8">
                  <c:v>28.242095066700067</c:v>
                </c:pt>
                <c:pt idx="9">
                  <c:v>28.948147443367567</c:v>
                </c:pt>
                <c:pt idx="10">
                  <c:v>29.671851129451753</c:v>
                </c:pt>
                <c:pt idx="11">
                  <c:v>30.413647407688043</c:v>
                </c:pt>
                <c:pt idx="12">
                  <c:v>31.173988592880242</c:v>
                </c:pt>
                <c:pt idx="13">
                  <c:v>31.953338307702246</c:v>
                </c:pt>
                <c:pt idx="14">
                  <c:v>32.752171765394799</c:v>
                </c:pt>
                <c:pt idx="15">
                  <c:v>33.570976059529663</c:v>
                </c:pt>
                <c:pt idx="16">
                  <c:v>34.410250461017903</c:v>
                </c:pt>
                <c:pt idx="17">
                  <c:v>35.270506722543345</c:v>
                </c:pt>
                <c:pt idx="18">
                  <c:v>36.152269390606925</c:v>
                </c:pt>
                <c:pt idx="19">
                  <c:v>37.056076125372094</c:v>
                </c:pt>
                <c:pt idx="20">
                  <c:v>37.982478028506392</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25.497562946428577</c:v>
                </c:pt>
                <c:pt idx="1">
                  <c:v>26.135002020089289</c:v>
                </c:pt>
                <c:pt idx="2">
                  <c:v>26.788377070591519</c:v>
                </c:pt>
                <c:pt idx="3">
                  <c:v>27.458086497356305</c:v>
                </c:pt>
                <c:pt idx="4">
                  <c:v>28.144538659790211</c:v>
                </c:pt>
                <c:pt idx="5">
                  <c:v>28.848152126284962</c:v>
                </c:pt>
                <c:pt idx="6">
                  <c:v>29.569355929442082</c:v>
                </c:pt>
                <c:pt idx="7">
                  <c:v>30.30858982767813</c:v>
                </c:pt>
                <c:pt idx="8">
                  <c:v>31.066304573370079</c:v>
                </c:pt>
                <c:pt idx="9">
                  <c:v>31.842962187704327</c:v>
                </c:pt>
                <c:pt idx="10">
                  <c:v>32.639036242396934</c:v>
                </c:pt>
                <c:pt idx="11">
                  <c:v>33.455012148456852</c:v>
                </c:pt>
                <c:pt idx="12">
                  <c:v>34.291387452168273</c:v>
                </c:pt>
                <c:pt idx="13">
                  <c:v>35.148672138472477</c:v>
                </c:pt>
                <c:pt idx="14">
                  <c:v>36.027388941934284</c:v>
                </c:pt>
                <c:pt idx="15">
                  <c:v>36.928073665482636</c:v>
                </c:pt>
                <c:pt idx="16">
                  <c:v>37.851275507119695</c:v>
                </c:pt>
                <c:pt idx="17">
                  <c:v>38.797557394797686</c:v>
                </c:pt>
                <c:pt idx="18">
                  <c:v>39.767496329667622</c:v>
                </c:pt>
                <c:pt idx="19">
                  <c:v>40.761683737909308</c:v>
                </c:pt>
                <c:pt idx="20">
                  <c:v>41.780725831357039</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5.1867219917012446E-3</c:v>
                </c:pt>
                <c:pt idx="1">
                  <c:v>5.8091286307053944E-2</c:v>
                </c:pt>
                <c:pt idx="2">
                  <c:v>0.15975103734439833</c:v>
                </c:pt>
                <c:pt idx="3">
                  <c:v>0.26348547717842324</c:v>
                </c:pt>
                <c:pt idx="4">
                  <c:v>0.29460580912863071</c:v>
                </c:pt>
                <c:pt idx="5">
                  <c:v>0.17842323651452283</c:v>
                </c:pt>
                <c:pt idx="6">
                  <c:v>4.0456431535269712E-2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0.81950207468879666</c:v>
                </c:pt>
                <c:pt idx="1">
                  <c:v>9.3360995850622408E-2</c:v>
                </c:pt>
                <c:pt idx="2">
                  <c:v>5.1867219917012451E-2</c:v>
                </c:pt>
                <c:pt idx="3">
                  <c:v>2.2821576763485476E-2</c:v>
                </c:pt>
                <c:pt idx="4">
                  <c:v>1.1410788381742738E-2</c:v>
                </c:pt>
                <c:pt idx="5">
                  <c:v>2.0746887966804979E-3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66709499854184895"/>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20.85</c:v>
                </c:pt>
                <c:pt idx="1">
                  <c:v>14.32</c:v>
                </c:pt>
                <c:pt idx="2">
                  <c:v>23.74</c:v>
                </c:pt>
                <c:pt idx="3">
                  <c:v>18.79</c:v>
                </c:pt>
                <c:pt idx="4">
                  <c:v>18.46</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7764-434C-B3AF-0E82277610C1}"/>
              </c:ext>
            </c:extLst>
          </c:dPt>
          <c:dPt>
            <c:idx val="2"/>
            <c:invertIfNegative val="0"/>
            <c:bubble3D val="0"/>
            <c:spPr>
              <a:solidFill>
                <a:srgbClr val="D45D00"/>
              </a:solidFill>
              <a:ln>
                <a:noFill/>
              </a:ln>
              <a:effectLst/>
            </c:spPr>
            <c:extLst>
              <c:ext xmlns:c16="http://schemas.microsoft.com/office/drawing/2014/chart" uri="{C3380CC4-5D6E-409C-BE32-E72D297353CC}">
                <c16:uniqueId val="{00000006-E1DC-4975-BEA6-850476ED52BA}"/>
              </c:ext>
            </c:extLst>
          </c:dPt>
          <c:dPt>
            <c:idx val="3"/>
            <c:invertIfNegative val="0"/>
            <c:bubble3D val="0"/>
            <c:spPr>
              <a:solidFill>
                <a:srgbClr val="003E51"/>
              </a:solidFill>
              <a:ln>
                <a:noFill/>
              </a:ln>
              <a:effectLst/>
            </c:spPr>
            <c:extLst>
              <c:ext xmlns:c16="http://schemas.microsoft.com/office/drawing/2014/chart" uri="{C3380CC4-5D6E-409C-BE32-E72D297353CC}">
                <c16:uniqueId val="{00000003-1376-4E23-985E-A49F8123A941}"/>
              </c:ext>
            </c:extLst>
          </c:dPt>
          <c:dPt>
            <c:idx val="4"/>
            <c:invertIfNegative val="0"/>
            <c:bubble3D val="0"/>
            <c:spPr>
              <a:solidFill>
                <a:srgbClr val="003E51"/>
              </a:solidFill>
              <a:ln>
                <a:noFill/>
              </a:ln>
              <a:effectLst/>
            </c:spPr>
            <c:extLst>
              <c:ext xmlns:c16="http://schemas.microsoft.com/office/drawing/2014/chart" uri="{C3380CC4-5D6E-409C-BE32-E72D297353CC}">
                <c16:uniqueId val="{00000007-769A-4FA6-9B1E-86FA59EF650D}"/>
              </c:ext>
            </c:extLst>
          </c:dPt>
          <c:dLbls>
            <c:dLbl>
              <c:idx val="0"/>
              <c:layout>
                <c:manualLayout>
                  <c:x val="-1.7671992955277906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4-434C-B3AF-0E82277610C1}"/>
                </c:ext>
              </c:extLst>
            </c:dLbl>
            <c:dLbl>
              <c:idx val="1"/>
              <c:layout>
                <c:manualLayout>
                  <c:x val="-0.1284475541530961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4-434C-B3AF-0E8227761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Kindergarten Teacher</c:v>
                </c:pt>
                <c:pt idx="2">
                  <c:v>Assistant Teacher</c:v>
                </c:pt>
                <c:pt idx="3">
                  <c:v>Self-Enrichment Teacher</c:v>
                </c:pt>
                <c:pt idx="4">
                  <c:v>Customer Service Representative</c:v>
                </c:pt>
                <c:pt idx="5">
                  <c:v>Administrative Assistant</c:v>
                </c:pt>
              </c:strCache>
            </c:strRef>
          </c:cat>
          <c:val>
            <c:numRef>
              <c:f>'3C'!$Z$29:$Z$34</c:f>
              <c:numCache>
                <c:formatCode>"$"#,##0.00</c:formatCode>
                <c:ptCount val="6"/>
                <c:pt idx="0">
                  <c:v>-4.4000000000000004</c:v>
                </c:pt>
                <c:pt idx="1">
                  <c:v>2.68</c:v>
                </c:pt>
                <c:pt idx="2">
                  <c:v>3.77</c:v>
                </c:pt>
                <c:pt idx="3">
                  <c:v>3.8</c:v>
                </c:pt>
                <c:pt idx="4">
                  <c:v>5.0999999999999996</c:v>
                </c:pt>
                <c:pt idx="5">
                  <c:v>5.37</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4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9a</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3.2094594594594593E-2</c:v>
                </c:pt>
                <c:pt idx="2">
                  <c:v>1.5202702702702704E-2</c:v>
                </c:pt>
                <c:pt idx="3">
                  <c:v>-1.1824324324324325E-2</c:v>
                </c:pt>
                <c:pt idx="4">
                  <c:v>-2.2804054054054054E-2</c:v>
                </c:pt>
                <c:pt idx="5">
                  <c:v>-5.4054054054054057E-2</c:v>
                </c:pt>
                <c:pt idx="6">
                  <c:v>-3.9695945945945943E-2</c:v>
                </c:pt>
                <c:pt idx="7">
                  <c:v>-7.4324324324324328E-2</c:v>
                </c:pt>
                <c:pt idx="8">
                  <c:v>-0.11655405405405406</c:v>
                </c:pt>
                <c:pt idx="9">
                  <c:v>-9.45945945945946E-2</c:v>
                </c:pt>
                <c:pt idx="10">
                  <c:v>-9.0371621621621628E-2</c:v>
                </c:pt>
                <c:pt idx="11">
                  <c:v>-0.13175675675675674</c:v>
                </c:pt>
                <c:pt idx="12">
                  <c:v>-0.16638513513513514</c:v>
                </c:pt>
                <c:pt idx="13">
                  <c:v>-0.15118243243243243</c:v>
                </c:pt>
                <c:pt idx="14">
                  <c:v>-0.14020270270270271</c:v>
                </c:pt>
                <c:pt idx="15">
                  <c:v>-0.15962837837837837</c:v>
                </c:pt>
                <c:pt idx="16">
                  <c:v>-0.16722972972972974</c:v>
                </c:pt>
                <c:pt idx="17">
                  <c:v>-0.125</c:v>
                </c:pt>
                <c:pt idx="18">
                  <c:v>-0.14358108108108109</c:v>
                </c:pt>
                <c:pt idx="19">
                  <c:v>-0.15962837837837837</c:v>
                </c:pt>
                <c:pt idx="20">
                  <c:v>-0.18412162162162163</c:v>
                </c:pt>
                <c:pt idx="21">
                  <c:v>-0.1858108108108108</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9a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0.10324483775811216</c:v>
                </c:pt>
                <c:pt idx="2">
                  <c:v>-1.9665683382497122E-3</c:v>
                </c:pt>
                <c:pt idx="3">
                  <c:v>4.3264503441494545E-2</c:v>
                </c:pt>
                <c:pt idx="4">
                  <c:v>7.2763028515240927E-2</c:v>
                </c:pt>
                <c:pt idx="5">
                  <c:v>0.20452310717797445</c:v>
                </c:pt>
                <c:pt idx="6">
                  <c:v>0.21238938053097348</c:v>
                </c:pt>
                <c:pt idx="7">
                  <c:v>0.23893805309734512</c:v>
                </c:pt>
                <c:pt idx="8">
                  <c:v>0.20747295968534901</c:v>
                </c:pt>
                <c:pt idx="9">
                  <c:v>0.17010816125860379</c:v>
                </c:pt>
                <c:pt idx="10">
                  <c:v>0.18780727630285154</c:v>
                </c:pt>
                <c:pt idx="11">
                  <c:v>0.21533923303834804</c:v>
                </c:pt>
                <c:pt idx="12">
                  <c:v>0.26548672566371673</c:v>
                </c:pt>
                <c:pt idx="13">
                  <c:v>0.24877089478859385</c:v>
                </c:pt>
                <c:pt idx="14">
                  <c:v>0.24680432645034414</c:v>
                </c:pt>
                <c:pt idx="15">
                  <c:v>0.32251720747295964</c:v>
                </c:pt>
                <c:pt idx="16">
                  <c:v>0.35103244837758113</c:v>
                </c:pt>
                <c:pt idx="17">
                  <c:v>0.3706981317600786</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0.16608000000000001</c:v>
                </c:pt>
                <c:pt idx="1">
                  <c:v>9.7309999999999994E-2</c:v>
                </c:pt>
                <c:pt idx="2">
                  <c:v>9.2609999999999998E-2</c:v>
                </c:pt>
                <c:pt idx="3">
                  <c:v>8.8499999999999995E-2</c:v>
                </c:pt>
                <c:pt idx="4">
                  <c:v>7.6490000000000002E-2</c:v>
                </c:pt>
                <c:pt idx="5">
                  <c:v>7.349E-2</c:v>
                </c:pt>
                <c:pt idx="6">
                  <c:v>6.0699999999999997E-2</c:v>
                </c:pt>
                <c:pt idx="7">
                  <c:v>5.4769999999999999E-2</c:v>
                </c:pt>
                <c:pt idx="8">
                  <c:v>5.3159999999999999E-2</c:v>
                </c:pt>
                <c:pt idx="9">
                  <c:v>5.3150000000000003E-2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0.17022999999999999</c:v>
                </c:pt>
                <c:pt idx="1">
                  <c:v>0.15160000000000001</c:v>
                </c:pt>
                <c:pt idx="2">
                  <c:v>0.1263</c:v>
                </c:pt>
                <c:pt idx="3">
                  <c:v>0.10639</c:v>
                </c:pt>
                <c:pt idx="4">
                  <c:v>0.10229000000000001</c:v>
                </c:pt>
                <c:pt idx="5">
                  <c:v>9.511E-2</c:v>
                </c:pt>
                <c:pt idx="6">
                  <c:v>8.523E-2</c:v>
                </c:pt>
                <c:pt idx="7">
                  <c:v>5.67E-2</c:v>
                </c:pt>
                <c:pt idx="8">
                  <c:v>5.3060000000000003E-2</c:v>
                </c:pt>
                <c:pt idx="9">
                  <c:v>5.2964450000000003E-2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4</c:v>
                </c:pt>
                <c:pt idx="1">
                  <c:v>10</c:v>
                </c:pt>
                <c:pt idx="2">
                  <c:v>3</c:v>
                </c:pt>
                <c:pt idx="3">
                  <c:v>3</c:v>
                </c:pt>
                <c:pt idx="4">
                  <c:v>5</c:v>
                </c:pt>
                <c:pt idx="5">
                  <c:v>1</c:v>
                </c:pt>
                <c:pt idx="6">
                  <c:v>6</c:v>
                </c:pt>
                <c:pt idx="7">
                  <c:v>15</c:v>
                </c:pt>
                <c:pt idx="8">
                  <c:v>1</c:v>
                </c:pt>
                <c:pt idx="9">
                  <c:v>5</c:v>
                </c:pt>
                <c:pt idx="10">
                  <c:v>5</c:v>
                </c:pt>
                <c:pt idx="11">
                  <c:v>2</c:v>
                </c:pt>
                <c:pt idx="12">
                  <c:v>5</c:v>
                </c:pt>
                <c:pt idx="13">
                  <c:v>15</c:v>
                </c:pt>
                <c:pt idx="14">
                  <c:v>4</c:v>
                </c:pt>
                <c:pt idx="15">
                  <c:v>2</c:v>
                </c:pt>
                <c:pt idx="16">
                  <c:v>8</c:v>
                </c:pt>
                <c:pt idx="17">
                  <c:v>6</c:v>
                </c:pt>
                <c:pt idx="18">
                  <c:v>8</c:v>
                </c:pt>
                <c:pt idx="19">
                  <c:v>7</c:v>
                </c:pt>
                <c:pt idx="20">
                  <c:v>3</c:v>
                </c:pt>
                <c:pt idx="21">
                  <c:v>5</c:v>
                </c:pt>
                <c:pt idx="22">
                  <c:v>10</c:v>
                </c:pt>
                <c:pt idx="23">
                  <c:v>4</c:v>
                </c:pt>
                <c:pt idx="24">
                  <c:v>5</c:v>
                </c:pt>
                <c:pt idx="25">
                  <c:v>19</c:v>
                </c:pt>
                <c:pt idx="26">
                  <c:v>5</c:v>
                </c:pt>
                <c:pt idx="27">
                  <c:v>5</c:v>
                </c:pt>
                <c:pt idx="28">
                  <c:v>3</c:v>
                </c:pt>
                <c:pt idx="29">
                  <c:v>4</c:v>
                </c:pt>
                <c:pt idx="30">
                  <c:v>8</c:v>
                </c:pt>
                <c:pt idx="31">
                  <c:v>5</c:v>
                </c:pt>
                <c:pt idx="32">
                  <c:v>4</c:v>
                </c:pt>
                <c:pt idx="33">
                  <c:v>6</c:v>
                </c:pt>
                <c:pt idx="34">
                  <c:v>9</c:v>
                </c:pt>
                <c:pt idx="35">
                  <c:v>10</c:v>
                </c:pt>
                <c:pt idx="36">
                  <c:v>16</c:v>
                </c:pt>
                <c:pt idx="37">
                  <c:v>19</c:v>
                </c:pt>
                <c:pt idx="38">
                  <c:v>4</c:v>
                </c:pt>
                <c:pt idx="39">
                  <c:v>12</c:v>
                </c:pt>
                <c:pt idx="40">
                  <c:v>6</c:v>
                </c:pt>
                <c:pt idx="41">
                  <c:v>6</c:v>
                </c:pt>
                <c:pt idx="42">
                  <c:v>11</c:v>
                </c:pt>
                <c:pt idx="43">
                  <c:v>6</c:v>
                </c:pt>
                <c:pt idx="44">
                  <c:v>6</c:v>
                </c:pt>
                <c:pt idx="45">
                  <c:v>8</c:v>
                </c:pt>
                <c:pt idx="46">
                  <c:v>24</c:v>
                </c:pt>
                <c:pt idx="47">
                  <c:v>8</c:v>
                </c:pt>
                <c:pt idx="48">
                  <c:v>14</c:v>
                </c:pt>
                <c:pt idx="49">
                  <c:v>16</c:v>
                </c:pt>
                <c:pt idx="50">
                  <c:v>12</c:v>
                </c:pt>
                <c:pt idx="51">
                  <c:v>14</c:v>
                </c:pt>
                <c:pt idx="52">
                  <c:v>6</c:v>
                </c:pt>
                <c:pt idx="53">
                  <c:v>6</c:v>
                </c:pt>
                <c:pt idx="54">
                  <c:v>8</c:v>
                </c:pt>
                <c:pt idx="55">
                  <c:v>6</c:v>
                </c:pt>
                <c:pt idx="56">
                  <c:v>6</c:v>
                </c:pt>
                <c:pt idx="57">
                  <c:v>3</c:v>
                </c:pt>
                <c:pt idx="58">
                  <c:v>13</c:v>
                </c:pt>
                <c:pt idx="59">
                  <c:v>11</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Lenawee Intermediate School District</c:v>
                </c:pt>
                <c:pt idx="1">
                  <c:v>Onsted Community Schools</c:v>
                </c:pt>
                <c:pt idx="2">
                  <c:v>Chippewa Valley Schools</c:v>
                </c:pt>
                <c:pt idx="3">
                  <c:v>National Heritage Academies</c:v>
                </c:pt>
                <c:pt idx="4">
                  <c:v>Soliant Health</c:v>
                </c:pt>
                <c:pt idx="5">
                  <c:v>Monroe Public Schools</c:v>
                </c:pt>
                <c:pt idx="6">
                  <c:v>Monroe County Intermediate School District</c:v>
                </c:pt>
                <c:pt idx="7">
                  <c:v>Beginners Learning Center</c:v>
                </c:pt>
                <c:pt idx="8">
                  <c:v>Abc Grow &amp; Learn Children's Center</c:v>
                </c:pt>
                <c:pt idx="9">
                  <c:v>First Student</c:v>
                </c:pt>
              </c:strCache>
            </c:strRef>
          </c:cat>
          <c:val>
            <c:numRef>
              <c:f>'3F'!$G$5:$G$14</c:f>
              <c:numCache>
                <c:formatCode>#,##0</c:formatCode>
                <c:ptCount val="10"/>
                <c:pt idx="0">
                  <c:v>19</c:v>
                </c:pt>
                <c:pt idx="1">
                  <c:v>15</c:v>
                </c:pt>
                <c:pt idx="2">
                  <c:v>15</c:v>
                </c:pt>
                <c:pt idx="3">
                  <c:v>12</c:v>
                </c:pt>
                <c:pt idx="4">
                  <c:v>8</c:v>
                </c:pt>
                <c:pt idx="5">
                  <c:v>7</c:v>
                </c:pt>
                <c:pt idx="6">
                  <c:v>5</c:v>
                </c:pt>
                <c:pt idx="7">
                  <c:v>4</c:v>
                </c:pt>
                <c:pt idx="8">
                  <c:v>4</c:v>
                </c:pt>
                <c:pt idx="9">
                  <c:v>4</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13.061385234709819</c:v>
                </c:pt>
                <c:pt idx="1">
                  <c:v>13.387919865577564</c:v>
                </c:pt>
                <c:pt idx="2">
                  <c:v>13.722617862217001</c:v>
                </c:pt>
                <c:pt idx="3">
                  <c:v>14.065683308772424</c:v>
                </c:pt>
                <c:pt idx="4">
                  <c:v>14.417325391491733</c:v>
                </c:pt>
                <c:pt idx="5">
                  <c:v>14.777758526279026</c:v>
                </c:pt>
                <c:pt idx="6">
                  <c:v>15.147202489436001</c:v>
                </c:pt>
                <c:pt idx="7">
                  <c:v>15.5258825516719</c:v>
                </c:pt>
                <c:pt idx="8">
                  <c:v>15.914029615463697</c:v>
                </c:pt>
                <c:pt idx="9">
                  <c:v>16.311880355850288</c:v>
                </c:pt>
                <c:pt idx="10">
                  <c:v>16.719677364746545</c:v>
                </c:pt>
                <c:pt idx="11">
                  <c:v>17.137669298865205</c:v>
                </c:pt>
                <c:pt idx="12">
                  <c:v>17.566111031336835</c:v>
                </c:pt>
                <c:pt idx="13">
                  <c:v>18.005263807120254</c:v>
                </c:pt>
                <c:pt idx="14">
                  <c:v>18.455395402298258</c:v>
                </c:pt>
                <c:pt idx="15">
                  <c:v>18.916780287355714</c:v>
                </c:pt>
                <c:pt idx="16">
                  <c:v>19.389699794539606</c:v>
                </c:pt>
                <c:pt idx="17">
                  <c:v>19.874442289403095</c:v>
                </c:pt>
                <c:pt idx="18">
                  <c:v>20.371303346638172</c:v>
                </c:pt>
                <c:pt idx="19">
                  <c:v>20.880585930304125</c:v>
                </c:pt>
                <c:pt idx="20">
                  <c:v>21.402600578561728</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14.367522321428572</c:v>
                </c:pt>
                <c:pt idx="1">
                  <c:v>14.726710379464285</c:v>
                </c:pt>
                <c:pt idx="2">
                  <c:v>15.094878138950891</c:v>
                </c:pt>
                <c:pt idx="3">
                  <c:v>15.472250092424662</c:v>
                </c:pt>
                <c:pt idx="4">
                  <c:v>15.859056344735277</c:v>
                </c:pt>
                <c:pt idx="5">
                  <c:v>16.255532753353659</c:v>
                </c:pt>
                <c:pt idx="6">
                  <c:v>16.6619210721875</c:v>
                </c:pt>
                <c:pt idx="7">
                  <c:v>17.078469098992187</c:v>
                </c:pt>
                <c:pt idx="8">
                  <c:v>17.505430826466991</c:v>
                </c:pt>
                <c:pt idx="9">
                  <c:v>17.943066597128663</c:v>
                </c:pt>
                <c:pt idx="10">
                  <c:v>18.391643262056878</c:v>
                </c:pt>
                <c:pt idx="11">
                  <c:v>18.851434343608297</c:v>
                </c:pt>
                <c:pt idx="12">
                  <c:v>19.322720202198504</c:v>
                </c:pt>
                <c:pt idx="13">
                  <c:v>19.805788207253464</c:v>
                </c:pt>
                <c:pt idx="14">
                  <c:v>20.300932912434799</c:v>
                </c:pt>
                <c:pt idx="15">
                  <c:v>20.808456235245668</c:v>
                </c:pt>
                <c:pt idx="16">
                  <c:v>21.328667641126806</c:v>
                </c:pt>
                <c:pt idx="17">
                  <c:v>21.861884332154975</c:v>
                </c:pt>
                <c:pt idx="18">
                  <c:v>22.408431440458848</c:v>
                </c:pt>
                <c:pt idx="19">
                  <c:v>22.968642226470319</c:v>
                </c:pt>
                <c:pt idx="20">
                  <c:v>23.542858282132077</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15.80427455357143</c:v>
                </c:pt>
                <c:pt idx="1">
                  <c:v>16.199381417410713</c:v>
                </c:pt>
                <c:pt idx="2">
                  <c:v>16.604365952845978</c:v>
                </c:pt>
                <c:pt idx="3">
                  <c:v>17.019475101667126</c:v>
                </c:pt>
                <c:pt idx="4">
                  <c:v>17.444961979208802</c:v>
                </c:pt>
                <c:pt idx="5">
                  <c:v>17.881086028689019</c:v>
                </c:pt>
                <c:pt idx="6">
                  <c:v>18.328113179406245</c:v>
                </c:pt>
                <c:pt idx="7">
                  <c:v>18.786316008891401</c:v>
                </c:pt>
                <c:pt idx="8">
                  <c:v>19.255973909113685</c:v>
                </c:pt>
                <c:pt idx="9">
                  <c:v>19.737373256841526</c:v>
                </c:pt>
                <c:pt idx="10">
                  <c:v>20.230807588262561</c:v>
                </c:pt>
                <c:pt idx="11">
                  <c:v>20.736577777969124</c:v>
                </c:pt>
                <c:pt idx="12">
                  <c:v>21.254992222418352</c:v>
                </c:pt>
                <c:pt idx="13">
                  <c:v>21.786367027978809</c:v>
                </c:pt>
                <c:pt idx="14">
                  <c:v>22.331026203678277</c:v>
                </c:pt>
                <c:pt idx="15">
                  <c:v>22.889301858770231</c:v>
                </c:pt>
                <c:pt idx="16">
                  <c:v>23.461534405239487</c:v>
                </c:pt>
                <c:pt idx="17">
                  <c:v>24.04807276537047</c:v>
                </c:pt>
                <c:pt idx="18">
                  <c:v>24.649274584504731</c:v>
                </c:pt>
                <c:pt idx="19">
                  <c:v>25.265506449117346</c:v>
                </c:pt>
                <c:pt idx="20">
                  <c:v>25.897144110345277</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17.384702008928574</c:v>
                </c:pt>
                <c:pt idx="1">
                  <c:v>17.819319559151786</c:v>
                </c:pt>
                <c:pt idx="2">
                  <c:v>18.264802548130579</c:v>
                </c:pt>
                <c:pt idx="3">
                  <c:v>18.721422611833841</c:v>
                </c:pt>
                <c:pt idx="4">
                  <c:v>19.189458177129687</c:v>
                </c:pt>
                <c:pt idx="5">
                  <c:v>19.669194631557929</c:v>
                </c:pt>
                <c:pt idx="6">
                  <c:v>20.160924497346876</c:v>
                </c:pt>
                <c:pt idx="7">
                  <c:v>20.664947609780548</c:v>
                </c:pt>
                <c:pt idx="8">
                  <c:v>21.181571300025059</c:v>
                </c:pt>
                <c:pt idx="9">
                  <c:v>21.711110582525684</c:v>
                </c:pt>
                <c:pt idx="10">
                  <c:v>22.253888347088825</c:v>
                </c:pt>
                <c:pt idx="11">
                  <c:v>22.810235555766045</c:v>
                </c:pt>
                <c:pt idx="12">
                  <c:v>23.380491444660194</c:v>
                </c:pt>
                <c:pt idx="13">
                  <c:v>23.965003730776697</c:v>
                </c:pt>
                <c:pt idx="14">
                  <c:v>24.564128824046112</c:v>
                </c:pt>
                <c:pt idx="15">
                  <c:v>25.178232044647263</c:v>
                </c:pt>
                <c:pt idx="16">
                  <c:v>25.807687845763443</c:v>
                </c:pt>
                <c:pt idx="17">
                  <c:v>26.452880041907527</c:v>
                </c:pt>
                <c:pt idx="18">
                  <c:v>27.114202042955213</c:v>
                </c:pt>
                <c:pt idx="19">
                  <c:v>27.79205709402909</c:v>
                </c:pt>
                <c:pt idx="20">
                  <c:v>28.486858521379816</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19.123172209821433</c:v>
                </c:pt>
                <c:pt idx="1">
                  <c:v>19.601251515066966</c:v>
                </c:pt>
                <c:pt idx="2">
                  <c:v>20.091282802943638</c:v>
                </c:pt>
                <c:pt idx="3">
                  <c:v>20.593564873017229</c:v>
                </c:pt>
                <c:pt idx="4">
                  <c:v>21.108403994842657</c:v>
                </c:pt>
                <c:pt idx="5">
                  <c:v>21.636114094713722</c:v>
                </c:pt>
                <c:pt idx="6">
                  <c:v>22.177016947081562</c:v>
                </c:pt>
                <c:pt idx="7">
                  <c:v>22.7314423707586</c:v>
                </c:pt>
                <c:pt idx="8">
                  <c:v>23.299728430027564</c:v>
                </c:pt>
                <c:pt idx="9">
                  <c:v>23.882221640778251</c:v>
                </c:pt>
                <c:pt idx="10">
                  <c:v>24.479277181797706</c:v>
                </c:pt>
                <c:pt idx="11">
                  <c:v>25.091259111342644</c:v>
                </c:pt>
                <c:pt idx="12">
                  <c:v>25.71854058912621</c:v>
                </c:pt>
                <c:pt idx="13">
                  <c:v>26.361504103854362</c:v>
                </c:pt>
                <c:pt idx="14">
                  <c:v>27.020541706450718</c:v>
                </c:pt>
                <c:pt idx="15">
                  <c:v>27.696055249111982</c:v>
                </c:pt>
                <c:pt idx="16">
                  <c:v>28.388456630339778</c:v>
                </c:pt>
                <c:pt idx="17">
                  <c:v>29.098168046098269</c:v>
                </c:pt>
                <c:pt idx="18">
                  <c:v>29.825622247250724</c:v>
                </c:pt>
                <c:pt idx="19">
                  <c:v>30.571262803431988</c:v>
                </c:pt>
                <c:pt idx="20">
                  <c:v>31.335544373517784</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21.03548943080358</c:v>
                </c:pt>
                <c:pt idx="1">
                  <c:v>21.561376666573668</c:v>
                </c:pt>
                <c:pt idx="2">
                  <c:v>22.100411083238008</c:v>
                </c:pt>
                <c:pt idx="3">
                  <c:v>22.652921360318956</c:v>
                </c:pt>
                <c:pt idx="4">
                  <c:v>23.219244394326928</c:v>
                </c:pt>
                <c:pt idx="5">
                  <c:v>23.799725504185098</c:v>
                </c:pt>
                <c:pt idx="6">
                  <c:v>24.394718641789723</c:v>
                </c:pt>
                <c:pt idx="7">
                  <c:v>25.004586607834465</c:v>
                </c:pt>
                <c:pt idx="8">
                  <c:v>25.629701273030324</c:v>
                </c:pt>
                <c:pt idx="9">
                  <c:v>26.270443804856079</c:v>
                </c:pt>
                <c:pt idx="10">
                  <c:v>26.927204899977479</c:v>
                </c:pt>
                <c:pt idx="11">
                  <c:v>27.600385022476914</c:v>
                </c:pt>
                <c:pt idx="12">
                  <c:v>28.290394648038834</c:v>
                </c:pt>
                <c:pt idx="13">
                  <c:v>28.997654514239802</c:v>
                </c:pt>
                <c:pt idx="14">
                  <c:v>29.722595877095795</c:v>
                </c:pt>
                <c:pt idx="15">
                  <c:v>30.465660774023188</c:v>
                </c:pt>
                <c:pt idx="16">
                  <c:v>31.227302293373764</c:v>
                </c:pt>
                <c:pt idx="17">
                  <c:v>32.007984850708105</c:v>
                </c:pt>
                <c:pt idx="18">
                  <c:v>32.808184471975807</c:v>
                </c:pt>
                <c:pt idx="19">
                  <c:v>33.628389083775197</c:v>
                </c:pt>
                <c:pt idx="20">
                  <c:v>34.469098810869575</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11.873986577008926</c:v>
                </c:pt>
                <c:pt idx="1">
                  <c:v>12.170836241434149</c:v>
                </c:pt>
                <c:pt idx="2">
                  <c:v>12.475107147470002</c:v>
                </c:pt>
                <c:pt idx="3">
                  <c:v>12.78698482615675</c:v>
                </c:pt>
                <c:pt idx="4">
                  <c:v>13.106659446810669</c:v>
                </c:pt>
                <c:pt idx="5">
                  <c:v>13.434325932980935</c:v>
                </c:pt>
                <c:pt idx="6">
                  <c:v>13.770184081305457</c:v>
                </c:pt>
                <c:pt idx="7">
                  <c:v>14.114438683338092</c:v>
                </c:pt>
                <c:pt idx="8">
                  <c:v>14.467299650421543</c:v>
                </c:pt>
                <c:pt idx="9">
                  <c:v>14.828982141682081</c:v>
                </c:pt>
                <c:pt idx="10">
                  <c:v>15.199706695224132</c:v>
                </c:pt>
                <c:pt idx="11">
                  <c:v>15.579699362604734</c:v>
                </c:pt>
                <c:pt idx="12">
                  <c:v>15.969191846669851</c:v>
                </c:pt>
                <c:pt idx="13">
                  <c:v>16.368421642836594</c:v>
                </c:pt>
                <c:pt idx="14">
                  <c:v>16.777632183907507</c:v>
                </c:pt>
                <c:pt idx="15">
                  <c:v>17.197072988505195</c:v>
                </c:pt>
                <c:pt idx="16">
                  <c:v>17.626999813217822</c:v>
                </c:pt>
                <c:pt idx="17">
                  <c:v>18.067674808548265</c:v>
                </c:pt>
                <c:pt idx="18">
                  <c:v>18.519366678761969</c:v>
                </c:pt>
                <c:pt idx="19">
                  <c:v>18.982350845731016</c:v>
                </c:pt>
                <c:pt idx="20">
                  <c:v>19.456909616874292</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13.061383928571427</c:v>
                </c:pt>
                <c:pt idx="1">
                  <c:v>13.387918526785711</c:v>
                </c:pt>
                <c:pt idx="2">
                  <c:v>13.722616489955353</c:v>
                </c:pt>
                <c:pt idx="3">
                  <c:v>14.065681902204236</c:v>
                </c:pt>
                <c:pt idx="4">
                  <c:v>14.417323949759341</c:v>
                </c:pt>
                <c:pt idx="5">
                  <c:v>14.777757048503323</c:v>
                </c:pt>
                <c:pt idx="6">
                  <c:v>15.147200974715906</c:v>
                </c:pt>
                <c:pt idx="7">
                  <c:v>15.525880999083803</c:v>
                </c:pt>
                <c:pt idx="8">
                  <c:v>15.914028024060897</c:v>
                </c:pt>
                <c:pt idx="9">
                  <c:v>16.311878724662417</c:v>
                </c:pt>
                <c:pt idx="10">
                  <c:v>16.719675692778978</c:v>
                </c:pt>
                <c:pt idx="11">
                  <c:v>17.137667585098452</c:v>
                </c:pt>
                <c:pt idx="12">
                  <c:v>17.56610927472591</c:v>
                </c:pt>
                <c:pt idx="13">
                  <c:v>18.005262006594055</c:v>
                </c:pt>
                <c:pt idx="14">
                  <c:v>18.455393556758906</c:v>
                </c:pt>
                <c:pt idx="15">
                  <c:v>18.916778395677877</c:v>
                </c:pt>
                <c:pt idx="16">
                  <c:v>19.389697855569821</c:v>
                </c:pt>
                <c:pt idx="17">
                  <c:v>19.874440301959066</c:v>
                </c:pt>
                <c:pt idx="18">
                  <c:v>20.371301309508041</c:v>
                </c:pt>
                <c:pt idx="19">
                  <c:v>20.880583842245741</c:v>
                </c:pt>
                <c:pt idx="20">
                  <c:v>21.402598438301883</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14.36752232142857</c:v>
                </c:pt>
                <c:pt idx="1">
                  <c:v>14.726710379464283</c:v>
                </c:pt>
                <c:pt idx="2">
                  <c:v>15.094878138950889</c:v>
                </c:pt>
                <c:pt idx="3">
                  <c:v>15.472250092424661</c:v>
                </c:pt>
                <c:pt idx="4">
                  <c:v>15.859056344735276</c:v>
                </c:pt>
                <c:pt idx="5">
                  <c:v>16.255532753353656</c:v>
                </c:pt>
                <c:pt idx="6">
                  <c:v>16.661921072187496</c:v>
                </c:pt>
                <c:pt idx="7">
                  <c:v>17.078469098992183</c:v>
                </c:pt>
                <c:pt idx="8">
                  <c:v>17.505430826466988</c:v>
                </c:pt>
                <c:pt idx="9">
                  <c:v>17.943066597128659</c:v>
                </c:pt>
                <c:pt idx="10">
                  <c:v>18.391643262056874</c:v>
                </c:pt>
                <c:pt idx="11">
                  <c:v>18.851434343608293</c:v>
                </c:pt>
                <c:pt idx="12">
                  <c:v>19.3227202021985</c:v>
                </c:pt>
                <c:pt idx="13">
                  <c:v>19.80578820725346</c:v>
                </c:pt>
                <c:pt idx="14">
                  <c:v>20.300932912434796</c:v>
                </c:pt>
                <c:pt idx="15">
                  <c:v>20.808456235245664</c:v>
                </c:pt>
                <c:pt idx="16">
                  <c:v>21.328667641126803</c:v>
                </c:pt>
                <c:pt idx="17">
                  <c:v>21.861884332154972</c:v>
                </c:pt>
                <c:pt idx="18">
                  <c:v>22.408431440458845</c:v>
                </c:pt>
                <c:pt idx="19">
                  <c:v>22.968642226470315</c:v>
                </c:pt>
                <c:pt idx="20">
                  <c:v>23.54285828213207</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15.804274553571428</c:v>
                </c:pt>
                <c:pt idx="1">
                  <c:v>16.199381417410713</c:v>
                </c:pt>
                <c:pt idx="2">
                  <c:v>16.604365952845978</c:v>
                </c:pt>
                <c:pt idx="3">
                  <c:v>17.019475101667126</c:v>
                </c:pt>
                <c:pt idx="4">
                  <c:v>17.444961979208802</c:v>
                </c:pt>
                <c:pt idx="5">
                  <c:v>17.881086028689019</c:v>
                </c:pt>
                <c:pt idx="6">
                  <c:v>18.328113179406245</c:v>
                </c:pt>
                <c:pt idx="7">
                  <c:v>18.786316008891401</c:v>
                </c:pt>
                <c:pt idx="8">
                  <c:v>19.255973909113685</c:v>
                </c:pt>
                <c:pt idx="9">
                  <c:v>19.737373256841526</c:v>
                </c:pt>
                <c:pt idx="10">
                  <c:v>20.230807588262561</c:v>
                </c:pt>
                <c:pt idx="11">
                  <c:v>20.736577777969124</c:v>
                </c:pt>
                <c:pt idx="12">
                  <c:v>21.254992222418352</c:v>
                </c:pt>
                <c:pt idx="13">
                  <c:v>21.786367027978809</c:v>
                </c:pt>
                <c:pt idx="14">
                  <c:v>22.331026203678277</c:v>
                </c:pt>
                <c:pt idx="15">
                  <c:v>22.889301858770231</c:v>
                </c:pt>
                <c:pt idx="16">
                  <c:v>23.461534405239487</c:v>
                </c:pt>
                <c:pt idx="17">
                  <c:v>24.04807276537047</c:v>
                </c:pt>
                <c:pt idx="18">
                  <c:v>24.649274584504731</c:v>
                </c:pt>
                <c:pt idx="19">
                  <c:v>25.265506449117346</c:v>
                </c:pt>
                <c:pt idx="20">
                  <c:v>25.897144110345277</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17.384702008928571</c:v>
                </c:pt>
                <c:pt idx="1">
                  <c:v>17.819319559151783</c:v>
                </c:pt>
                <c:pt idx="2">
                  <c:v>18.264802548130575</c:v>
                </c:pt>
                <c:pt idx="3">
                  <c:v>18.721422611833837</c:v>
                </c:pt>
                <c:pt idx="4">
                  <c:v>19.18945817712968</c:v>
                </c:pt>
                <c:pt idx="5">
                  <c:v>19.669194631557922</c:v>
                </c:pt>
                <c:pt idx="6">
                  <c:v>20.160924497346869</c:v>
                </c:pt>
                <c:pt idx="7">
                  <c:v>20.66494760978054</c:v>
                </c:pt>
                <c:pt idx="8">
                  <c:v>21.181571300025052</c:v>
                </c:pt>
                <c:pt idx="9">
                  <c:v>21.711110582525677</c:v>
                </c:pt>
                <c:pt idx="10">
                  <c:v>22.253888347088818</c:v>
                </c:pt>
                <c:pt idx="11">
                  <c:v>22.810235555766038</c:v>
                </c:pt>
                <c:pt idx="12">
                  <c:v>23.380491444660187</c:v>
                </c:pt>
                <c:pt idx="13">
                  <c:v>23.96500373077669</c:v>
                </c:pt>
                <c:pt idx="14">
                  <c:v>24.564128824046104</c:v>
                </c:pt>
                <c:pt idx="15">
                  <c:v>25.178232044647256</c:v>
                </c:pt>
                <c:pt idx="16">
                  <c:v>25.807687845763436</c:v>
                </c:pt>
                <c:pt idx="17">
                  <c:v>26.45288004190752</c:v>
                </c:pt>
                <c:pt idx="18">
                  <c:v>27.114202042955206</c:v>
                </c:pt>
                <c:pt idx="19">
                  <c:v>27.792057094029083</c:v>
                </c:pt>
                <c:pt idx="20">
                  <c:v>28.486858521379808</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19.12317220982143</c:v>
                </c:pt>
                <c:pt idx="1">
                  <c:v>19.601251515066963</c:v>
                </c:pt>
                <c:pt idx="2">
                  <c:v>20.091282802943635</c:v>
                </c:pt>
                <c:pt idx="3">
                  <c:v>20.593564873017225</c:v>
                </c:pt>
                <c:pt idx="4">
                  <c:v>21.108403994842654</c:v>
                </c:pt>
                <c:pt idx="5">
                  <c:v>21.636114094713719</c:v>
                </c:pt>
                <c:pt idx="6">
                  <c:v>22.177016947081558</c:v>
                </c:pt>
                <c:pt idx="7">
                  <c:v>22.731442370758597</c:v>
                </c:pt>
                <c:pt idx="8">
                  <c:v>23.29972843002756</c:v>
                </c:pt>
                <c:pt idx="9">
                  <c:v>23.882221640778248</c:v>
                </c:pt>
                <c:pt idx="10">
                  <c:v>24.479277181797702</c:v>
                </c:pt>
                <c:pt idx="11">
                  <c:v>25.091259111342641</c:v>
                </c:pt>
                <c:pt idx="12">
                  <c:v>25.718540589126203</c:v>
                </c:pt>
                <c:pt idx="13">
                  <c:v>26.361504103854354</c:v>
                </c:pt>
                <c:pt idx="14">
                  <c:v>27.020541706450711</c:v>
                </c:pt>
                <c:pt idx="15">
                  <c:v>27.696055249111975</c:v>
                </c:pt>
                <c:pt idx="16">
                  <c:v>28.388456630339771</c:v>
                </c:pt>
                <c:pt idx="17">
                  <c:v>29.098168046098262</c:v>
                </c:pt>
                <c:pt idx="18">
                  <c:v>29.825622247250717</c:v>
                </c:pt>
                <c:pt idx="19">
                  <c:v>30.571262803431981</c:v>
                </c:pt>
                <c:pt idx="20">
                  <c:v>31.335544373517777</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7.8947368421052627E-2</c:v>
                </c:pt>
                <c:pt idx="1">
                  <c:v>0.33881578947368424</c:v>
                </c:pt>
                <c:pt idx="2">
                  <c:v>0.16118421052631579</c:v>
                </c:pt>
                <c:pt idx="3">
                  <c:v>0.14144736842105263</c:v>
                </c:pt>
                <c:pt idx="4">
                  <c:v>0.12828947368421054</c:v>
                </c:pt>
                <c:pt idx="5">
                  <c:v>9.2105263157894732E-2</c:v>
                </c:pt>
                <c:pt idx="6">
                  <c:v>5.921052631578947E-2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0"/>
              <c:layout>
                <c:manualLayout>
                  <c:x val="-8.509833998022974E-2"/>
                  <c:y val="-0.185674050830298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6-4B05-A3D5-E4E720C2453A}"/>
                </c:ext>
              </c:extLst>
            </c:dLbl>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4.5325357057640445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3045607935371714"/>
                  <c:y val="2.846789400198638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0.83552631578947367</c:v>
                </c:pt>
                <c:pt idx="1">
                  <c:v>6.9078947368421059E-2</c:v>
                </c:pt>
                <c:pt idx="2">
                  <c:v>6.25E-2</c:v>
                </c:pt>
                <c:pt idx="3">
                  <c:v>2.3026315789473683E-2</c:v>
                </c:pt>
                <c:pt idx="4">
                  <c:v>9.8684210526315784E-3</c:v>
                </c:pt>
                <c:pt idx="5">
                  <c:v>3.2894736842105261E-3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14.35</c:v>
                </c:pt>
                <c:pt idx="1">
                  <c:v>10.6</c:v>
                </c:pt>
                <c:pt idx="2">
                  <c:v>14.21</c:v>
                </c:pt>
                <c:pt idx="3">
                  <c:v>16.3</c:v>
                </c:pt>
                <c:pt idx="4">
                  <c:v>16.64</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003E51"/>
              </a:solidFill>
              <a:ln>
                <a:noFill/>
              </a:ln>
              <a:effectLst/>
            </c:spPr>
            <c:extLst>
              <c:ext xmlns:c16="http://schemas.microsoft.com/office/drawing/2014/chart" uri="{C3380CC4-5D6E-409C-BE32-E72D297353CC}">
                <c16:uniqueId val="{00000004-552E-4BBC-97DE-BCB9267DD897}"/>
              </c:ext>
            </c:extLst>
          </c:dPt>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003E51"/>
              </a:solidFill>
              <a:ln>
                <a:noFill/>
              </a:ln>
              <a:effectLst/>
            </c:spPr>
            <c:extLst>
              <c:ext xmlns:c16="http://schemas.microsoft.com/office/drawing/2014/chart" uri="{C3380CC4-5D6E-409C-BE32-E72D297353CC}">
                <c16:uniqueId val="{00000003-AC4E-49A2-9F82-27A36077CB6B}"/>
              </c:ext>
            </c:extLst>
          </c:dPt>
          <c:dPt>
            <c:idx val="3"/>
            <c:invertIfNegative val="0"/>
            <c:bubble3D val="0"/>
            <c:spPr>
              <a:solidFill>
                <a:srgbClr val="003E51"/>
              </a:solidFill>
              <a:ln>
                <a:noFill/>
              </a:ln>
              <a:effectLst/>
            </c:spPr>
            <c:extLst>
              <c:ext xmlns:c16="http://schemas.microsoft.com/office/drawing/2014/chart" uri="{C3380CC4-5D6E-409C-BE32-E72D297353CC}">
                <c16:uniqueId val="{00000007-5CD0-4915-803A-97207AC348C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552E-4BBC-97DE-BCB9267DD897}"/>
                </c:ext>
              </c:extLst>
            </c:dLbl>
            <c:dLbl>
              <c:idx val="1"/>
              <c:layout>
                <c:manualLayout>
                  <c:x val="-0.14573512187198098"/>
                  <c:y val="-1.164007717304685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ED-486E-9738-73E027D527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Home Health and Personal Care Aide</c:v>
                </c:pt>
                <c:pt idx="3">
                  <c:v>Bank Teller</c:v>
                </c:pt>
                <c:pt idx="4">
                  <c:v>Library Technician</c:v>
                </c:pt>
                <c:pt idx="5">
                  <c:v>Waiter/Waitress</c:v>
                </c:pt>
              </c:strCache>
            </c:strRef>
          </c:cat>
          <c:val>
            <c:numRef>
              <c:f>'4C'!$Z$29:$Z$34</c:f>
              <c:numCache>
                <c:formatCode>_("$"* #,##0.00_);_("$"* \(#,##0.00\);_("$"* "-"??_);_(@_)</c:formatCode>
                <c:ptCount val="6"/>
                <c:pt idx="0" formatCode="&quot;$&quot;#,##0.00">
                  <c:v>-0.56000000000000005</c:v>
                </c:pt>
                <c:pt idx="1">
                  <c:v>4.09</c:v>
                </c:pt>
                <c:pt idx="2">
                  <c:v>5.47</c:v>
                </c:pt>
                <c:pt idx="3">
                  <c:v>6.76</c:v>
                </c:pt>
                <c:pt idx="4">
                  <c:v>7.35</c:v>
                </c:pt>
                <c:pt idx="5">
                  <c:v>7.94</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5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9a</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0</c:v>
                </c:pt>
                <c:pt idx="2">
                  <c:v>-2.4742268041237112E-2</c:v>
                </c:pt>
                <c:pt idx="3">
                  <c:v>-7.8350515463917525E-2</c:v>
                </c:pt>
                <c:pt idx="4">
                  <c:v>-9.4845360824742264E-2</c:v>
                </c:pt>
                <c:pt idx="5">
                  <c:v>-0.10309278350515463</c:v>
                </c:pt>
                <c:pt idx="6">
                  <c:v>-0.11958762886597939</c:v>
                </c:pt>
                <c:pt idx="7">
                  <c:v>-0.12577319587628866</c:v>
                </c:pt>
                <c:pt idx="8">
                  <c:v>-0.12371134020618557</c:v>
                </c:pt>
                <c:pt idx="9">
                  <c:v>-0.10721649484536082</c:v>
                </c:pt>
                <c:pt idx="10">
                  <c:v>-0.1154639175257732</c:v>
                </c:pt>
                <c:pt idx="11">
                  <c:v>-4.1237113402061855E-2</c:v>
                </c:pt>
                <c:pt idx="12">
                  <c:v>-6.8041237113402056E-2</c:v>
                </c:pt>
                <c:pt idx="13">
                  <c:v>-8.247422680412371E-2</c:v>
                </c:pt>
                <c:pt idx="14">
                  <c:v>-0.12577319587628866</c:v>
                </c:pt>
                <c:pt idx="15">
                  <c:v>-0.15463917525773196</c:v>
                </c:pt>
                <c:pt idx="16">
                  <c:v>-0.2</c:v>
                </c:pt>
                <c:pt idx="17">
                  <c:v>-0.21649484536082475</c:v>
                </c:pt>
                <c:pt idx="18">
                  <c:v>-0.17525773195876287</c:v>
                </c:pt>
                <c:pt idx="19">
                  <c:v>-0.32989690721649484</c:v>
                </c:pt>
                <c:pt idx="20">
                  <c:v>-0.34020618556701032</c:v>
                </c:pt>
                <c:pt idx="21">
                  <c:v>-0.3731958762886598</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9a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-5.6561085972851484E-3</c:v>
                </c:pt>
                <c:pt idx="2">
                  <c:v>2.2624434389140191E-2</c:v>
                </c:pt>
                <c:pt idx="3">
                  <c:v>0.13800904977375572</c:v>
                </c:pt>
                <c:pt idx="4">
                  <c:v>0.13800904977375572</c:v>
                </c:pt>
                <c:pt idx="5">
                  <c:v>8.1447963800905049E-2</c:v>
                </c:pt>
                <c:pt idx="6">
                  <c:v>5.2036199095022724E-2</c:v>
                </c:pt>
                <c:pt idx="7">
                  <c:v>4.9773755656108538E-2</c:v>
                </c:pt>
                <c:pt idx="8">
                  <c:v>9.7285067873303099E-2</c:v>
                </c:pt>
                <c:pt idx="9">
                  <c:v>8.0316742081448067E-2</c:v>
                </c:pt>
                <c:pt idx="10">
                  <c:v>0.12895927601809962</c:v>
                </c:pt>
                <c:pt idx="11">
                  <c:v>0.15837104072398195</c:v>
                </c:pt>
                <c:pt idx="12">
                  <c:v>0.21493212669683262</c:v>
                </c:pt>
                <c:pt idx="13">
                  <c:v>0.24321266968325797</c:v>
                </c:pt>
                <c:pt idx="14">
                  <c:v>0.28959276018099556</c:v>
                </c:pt>
                <c:pt idx="15">
                  <c:v>0.33144796380090497</c:v>
                </c:pt>
                <c:pt idx="16">
                  <c:v>0.31447963800904971</c:v>
                </c:pt>
                <c:pt idx="17">
                  <c:v>0.46266968325791852</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0.12845000000000001</c:v>
                </c:pt>
                <c:pt idx="1">
                  <c:v>9.1300000000000006E-2</c:v>
                </c:pt>
                <c:pt idx="2">
                  <c:v>8.6459999999999995E-2</c:v>
                </c:pt>
                <c:pt idx="3">
                  <c:v>8.3610000000000004E-2</c:v>
                </c:pt>
                <c:pt idx="4">
                  <c:v>8.1928000000000001E-2</c:v>
                </c:pt>
                <c:pt idx="5">
                  <c:v>7.8700000000000006E-2</c:v>
                </c:pt>
                <c:pt idx="6">
                  <c:v>6.5689999999999998E-2</c:v>
                </c:pt>
                <c:pt idx="7">
                  <c:v>6.3E-2</c:v>
                </c:pt>
                <c:pt idx="8">
                  <c:v>6.2E-2</c:v>
                </c:pt>
                <c:pt idx="9">
                  <c:v>5.7110000000000001E-2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0.14176</c:v>
                </c:pt>
                <c:pt idx="2">
                  <c:v>0.11963</c:v>
                </c:pt>
                <c:pt idx="3">
                  <c:v>0.11176</c:v>
                </c:pt>
                <c:pt idx="4">
                  <c:v>9.5649999999999999E-2</c:v>
                </c:pt>
                <c:pt idx="5">
                  <c:v>9.4329999999999997E-2</c:v>
                </c:pt>
                <c:pt idx="6">
                  <c:v>7.6850000000000002E-2</c:v>
                </c:pt>
                <c:pt idx="7">
                  <c:v>7.2120000000000004E-2</c:v>
                </c:pt>
                <c:pt idx="8">
                  <c:v>7.1249999999999994E-2</c:v>
                </c:pt>
                <c:pt idx="9">
                  <c:v>7.0099999999999996E-2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20</c:v>
                </c:pt>
                <c:pt idx="1">
                  <c:v>12</c:v>
                </c:pt>
                <c:pt idx="2">
                  <c:v>5</c:v>
                </c:pt>
                <c:pt idx="3">
                  <c:v>5</c:v>
                </c:pt>
                <c:pt idx="4">
                  <c:v>11</c:v>
                </c:pt>
                <c:pt idx="5">
                  <c:v>4</c:v>
                </c:pt>
                <c:pt idx="6">
                  <c:v>11</c:v>
                </c:pt>
                <c:pt idx="7">
                  <c:v>24</c:v>
                </c:pt>
                <c:pt idx="8">
                  <c:v>10</c:v>
                </c:pt>
                <c:pt idx="9">
                  <c:v>7</c:v>
                </c:pt>
                <c:pt idx="10">
                  <c:v>3</c:v>
                </c:pt>
                <c:pt idx="11">
                  <c:v>3</c:v>
                </c:pt>
                <c:pt idx="12">
                  <c:v>7</c:v>
                </c:pt>
                <c:pt idx="13">
                  <c:v>17</c:v>
                </c:pt>
                <c:pt idx="14">
                  <c:v>10</c:v>
                </c:pt>
                <c:pt idx="15">
                  <c:v>7</c:v>
                </c:pt>
                <c:pt idx="16">
                  <c:v>14</c:v>
                </c:pt>
                <c:pt idx="17">
                  <c:v>15</c:v>
                </c:pt>
                <c:pt idx="18">
                  <c:v>9</c:v>
                </c:pt>
                <c:pt idx="19">
                  <c:v>11</c:v>
                </c:pt>
                <c:pt idx="20">
                  <c:v>10</c:v>
                </c:pt>
                <c:pt idx="21">
                  <c:v>7</c:v>
                </c:pt>
                <c:pt idx="22">
                  <c:v>8</c:v>
                </c:pt>
                <c:pt idx="23">
                  <c:v>8</c:v>
                </c:pt>
                <c:pt idx="24">
                  <c:v>19</c:v>
                </c:pt>
                <c:pt idx="25">
                  <c:v>11</c:v>
                </c:pt>
                <c:pt idx="26">
                  <c:v>6</c:v>
                </c:pt>
                <c:pt idx="27">
                  <c:v>2</c:v>
                </c:pt>
                <c:pt idx="28">
                  <c:v>9</c:v>
                </c:pt>
                <c:pt idx="29">
                  <c:v>3</c:v>
                </c:pt>
                <c:pt idx="30">
                  <c:v>2</c:v>
                </c:pt>
                <c:pt idx="31">
                  <c:v>5</c:v>
                </c:pt>
                <c:pt idx="32">
                  <c:v>14</c:v>
                </c:pt>
                <c:pt idx="33">
                  <c:v>9</c:v>
                </c:pt>
                <c:pt idx="34">
                  <c:v>9</c:v>
                </c:pt>
                <c:pt idx="35">
                  <c:v>4</c:v>
                </c:pt>
                <c:pt idx="36">
                  <c:v>8</c:v>
                </c:pt>
                <c:pt idx="37">
                  <c:v>4</c:v>
                </c:pt>
                <c:pt idx="38">
                  <c:v>2</c:v>
                </c:pt>
                <c:pt idx="39">
                  <c:v>3</c:v>
                </c:pt>
                <c:pt idx="40">
                  <c:v>3</c:v>
                </c:pt>
                <c:pt idx="41">
                  <c:v>7</c:v>
                </c:pt>
                <c:pt idx="42">
                  <c:v>6</c:v>
                </c:pt>
                <c:pt idx="43">
                  <c:v>3</c:v>
                </c:pt>
                <c:pt idx="44">
                  <c:v>2</c:v>
                </c:pt>
                <c:pt idx="45">
                  <c:v>4</c:v>
                </c:pt>
                <c:pt idx="46">
                  <c:v>3</c:v>
                </c:pt>
                <c:pt idx="47">
                  <c:v>5</c:v>
                </c:pt>
                <c:pt idx="48">
                  <c:v>4</c:v>
                </c:pt>
                <c:pt idx="49">
                  <c:v>5</c:v>
                </c:pt>
                <c:pt idx="50">
                  <c:v>5</c:v>
                </c:pt>
                <c:pt idx="51">
                  <c:v>12</c:v>
                </c:pt>
                <c:pt idx="52">
                  <c:v>3</c:v>
                </c:pt>
                <c:pt idx="53">
                  <c:v>7</c:v>
                </c:pt>
                <c:pt idx="54">
                  <c:v>5</c:v>
                </c:pt>
                <c:pt idx="55">
                  <c:v>19</c:v>
                </c:pt>
                <c:pt idx="56">
                  <c:v>8</c:v>
                </c:pt>
                <c:pt idx="57">
                  <c:v>6</c:v>
                </c:pt>
                <c:pt idx="58">
                  <c:v>7</c:v>
                </c:pt>
                <c:pt idx="59">
                  <c:v>1</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Safe-At-Home</c:v>
                </c:pt>
                <c:pt idx="2">
                  <c:v>Lenawee Intermediate School District</c:v>
                </c:pt>
                <c:pt idx="3">
                  <c:v>Lenawee Christian School</c:v>
                </c:pt>
                <c:pt idx="4">
                  <c:v>Bedford Child Development Center</c:v>
                </c:pt>
                <c:pt idx="5">
                  <c:v>National Heritage Academies</c:v>
                </c:pt>
                <c:pt idx="6">
                  <c:v>Adrian Dominican Sisters</c:v>
                </c:pt>
                <c:pt idx="7">
                  <c:v>Cozy Kids Preschool And Child Care</c:v>
                </c:pt>
                <c:pt idx="8">
                  <c:v>Discover Our World Too</c:v>
                </c:pt>
                <c:pt idx="9">
                  <c:v>Transportation Dept</c:v>
                </c:pt>
              </c:strCache>
            </c:strRef>
          </c:cat>
          <c:val>
            <c:numRef>
              <c:f>'4F'!$G$5:$G$14</c:f>
              <c:numCache>
                <c:formatCode>#,##0</c:formatCode>
                <c:ptCount val="10"/>
                <c:pt idx="0">
                  <c:v>23</c:v>
                </c:pt>
                <c:pt idx="1">
                  <c:v>6</c:v>
                </c:pt>
                <c:pt idx="2">
                  <c:v>5</c:v>
                </c:pt>
                <c:pt idx="3">
                  <c:v>4</c:v>
                </c:pt>
                <c:pt idx="4">
                  <c:v>3</c:v>
                </c:pt>
                <c:pt idx="5">
                  <c:v>3</c:v>
                </c:pt>
                <c:pt idx="6">
                  <c:v>3</c:v>
                </c:pt>
                <c:pt idx="7">
                  <c:v>2</c:v>
                </c:pt>
                <c:pt idx="8">
                  <c:v>2</c:v>
                </c:pt>
                <c:pt idx="9">
                  <c:v>2</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16.326731543387275</c:v>
                </c:pt>
                <c:pt idx="1">
                  <c:v>16.734899831971955</c:v>
                </c:pt>
                <c:pt idx="2">
                  <c:v>17.153272327771251</c:v>
                </c:pt>
                <c:pt idx="3">
                  <c:v>17.58210413596553</c:v>
                </c:pt>
                <c:pt idx="4">
                  <c:v>18.021656739364666</c:v>
                </c:pt>
                <c:pt idx="5">
                  <c:v>18.47219815784878</c:v>
                </c:pt>
                <c:pt idx="6">
                  <c:v>18.934003111794997</c:v>
                </c:pt>
                <c:pt idx="7">
                  <c:v>19.40735318958987</c:v>
                </c:pt>
                <c:pt idx="8">
                  <c:v>19.892537019329616</c:v>
                </c:pt>
                <c:pt idx="9">
                  <c:v>20.389850444812854</c:v>
                </c:pt>
                <c:pt idx="10">
                  <c:v>20.899596705933174</c:v>
                </c:pt>
                <c:pt idx="11">
                  <c:v>21.422086623581503</c:v>
                </c:pt>
                <c:pt idx="12">
                  <c:v>21.957638789171039</c:v>
                </c:pt>
                <c:pt idx="13">
                  <c:v>22.506579758900312</c:v>
                </c:pt>
                <c:pt idx="14">
                  <c:v>23.069244252872817</c:v>
                </c:pt>
                <c:pt idx="15">
                  <c:v>23.645975359194637</c:v>
                </c:pt>
                <c:pt idx="16">
                  <c:v>24.237124743174501</c:v>
                </c:pt>
                <c:pt idx="17">
                  <c:v>24.843052861753861</c:v>
                </c:pt>
                <c:pt idx="18">
                  <c:v>25.464129183297704</c:v>
                </c:pt>
                <c:pt idx="19">
                  <c:v>26.100732412880145</c:v>
                </c:pt>
                <c:pt idx="20">
                  <c:v>26.753250723202147</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19.156696428571429</c:v>
                </c:pt>
                <c:pt idx="1">
                  <c:v>19.635613839285714</c:v>
                </c:pt>
                <c:pt idx="2">
                  <c:v>20.126504185267855</c:v>
                </c:pt>
                <c:pt idx="3">
                  <c:v>20.629666789899549</c:v>
                </c:pt>
                <c:pt idx="4">
                  <c:v>21.145408459647037</c:v>
                </c:pt>
                <c:pt idx="5">
                  <c:v>21.674043671138211</c:v>
                </c:pt>
                <c:pt idx="6">
                  <c:v>22.215894762916665</c:v>
                </c:pt>
                <c:pt idx="7">
                  <c:v>22.771292131989579</c:v>
                </c:pt>
                <c:pt idx="8">
                  <c:v>23.340574435289316</c:v>
                </c:pt>
                <c:pt idx="9">
                  <c:v>23.924088796171546</c:v>
                </c:pt>
                <c:pt idx="10">
                  <c:v>24.522191016075833</c:v>
                </c:pt>
                <c:pt idx="11">
                  <c:v>25.135245791477725</c:v>
                </c:pt>
                <c:pt idx="12">
                  <c:v>25.763626936264668</c:v>
                </c:pt>
                <c:pt idx="13">
                  <c:v>26.407717609671284</c:v>
                </c:pt>
                <c:pt idx="14">
                  <c:v>27.067910549913062</c:v>
                </c:pt>
                <c:pt idx="15">
                  <c:v>27.744608313660887</c:v>
                </c:pt>
                <c:pt idx="16">
                  <c:v>28.438223521502408</c:v>
                </c:pt>
                <c:pt idx="17">
                  <c:v>29.149179109539965</c:v>
                </c:pt>
                <c:pt idx="18">
                  <c:v>29.877908587278462</c:v>
                </c:pt>
                <c:pt idx="19">
                  <c:v>30.624856301960421</c:v>
                </c:pt>
                <c:pt idx="20">
                  <c:v>31.39047770950943</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21.072366071428572</c:v>
                </c:pt>
                <c:pt idx="1">
                  <c:v>21.599175223214285</c:v>
                </c:pt>
                <c:pt idx="2">
                  <c:v>22.139154603794641</c:v>
                </c:pt>
                <c:pt idx="3">
                  <c:v>22.692633468889504</c:v>
                </c:pt>
                <c:pt idx="4">
                  <c:v>23.259949305611741</c:v>
                </c:pt>
                <c:pt idx="5">
                  <c:v>23.841448038252032</c:v>
                </c:pt>
                <c:pt idx="6">
                  <c:v>24.437484239208331</c:v>
                </c:pt>
                <c:pt idx="7">
                  <c:v>25.048421345188537</c:v>
                </c:pt>
                <c:pt idx="8">
                  <c:v>25.674631878818246</c:v>
                </c:pt>
                <c:pt idx="9">
                  <c:v>26.3164976757887</c:v>
                </c:pt>
                <c:pt idx="10">
                  <c:v>26.974410117683416</c:v>
                </c:pt>
                <c:pt idx="11">
                  <c:v>27.648770370625499</c:v>
                </c:pt>
                <c:pt idx="12">
                  <c:v>28.339989629891136</c:v>
                </c:pt>
                <c:pt idx="13">
                  <c:v>29.048489370638411</c:v>
                </c:pt>
                <c:pt idx="14">
                  <c:v>29.774701604904369</c:v>
                </c:pt>
                <c:pt idx="15">
                  <c:v>30.519069145026975</c:v>
                </c:pt>
                <c:pt idx="16">
                  <c:v>31.282045873652645</c:v>
                </c:pt>
                <c:pt idx="17">
                  <c:v>32.064097020493961</c:v>
                </c:pt>
                <c:pt idx="18">
                  <c:v>32.865699446006303</c:v>
                </c:pt>
                <c:pt idx="19">
                  <c:v>33.687341932156457</c:v>
                </c:pt>
                <c:pt idx="20">
                  <c:v>34.529525480460364</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23.179602678571431</c:v>
                </c:pt>
                <c:pt idx="1">
                  <c:v>23.759092745535714</c:v>
                </c:pt>
                <c:pt idx="2">
                  <c:v>24.353070064174105</c:v>
                </c:pt>
                <c:pt idx="3">
                  <c:v>24.961896815778456</c:v>
                </c:pt>
                <c:pt idx="4">
                  <c:v>25.585944236172914</c:v>
                </c:pt>
                <c:pt idx="5">
                  <c:v>26.225592842077234</c:v>
                </c:pt>
                <c:pt idx="6">
                  <c:v>26.881232663129161</c:v>
                </c:pt>
                <c:pt idx="7">
                  <c:v>27.553263479707386</c:v>
                </c:pt>
                <c:pt idx="8">
                  <c:v>28.242095066700067</c:v>
                </c:pt>
                <c:pt idx="9">
                  <c:v>28.948147443367567</c:v>
                </c:pt>
                <c:pt idx="10">
                  <c:v>29.671851129451753</c:v>
                </c:pt>
                <c:pt idx="11">
                  <c:v>30.413647407688043</c:v>
                </c:pt>
                <c:pt idx="12">
                  <c:v>31.173988592880242</c:v>
                </c:pt>
                <c:pt idx="13">
                  <c:v>31.953338307702246</c:v>
                </c:pt>
                <c:pt idx="14">
                  <c:v>32.752171765394799</c:v>
                </c:pt>
                <c:pt idx="15">
                  <c:v>33.570976059529663</c:v>
                </c:pt>
                <c:pt idx="16">
                  <c:v>34.410250461017903</c:v>
                </c:pt>
                <c:pt idx="17">
                  <c:v>35.270506722543345</c:v>
                </c:pt>
                <c:pt idx="18">
                  <c:v>36.152269390606925</c:v>
                </c:pt>
                <c:pt idx="19">
                  <c:v>37.056076125372094</c:v>
                </c:pt>
                <c:pt idx="20">
                  <c:v>37.982478028506392</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9a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14.842483221261158</c:v>
                </c:pt>
                <c:pt idx="1">
                  <c:v>15.213545301792687</c:v>
                </c:pt>
                <c:pt idx="2">
                  <c:v>15.593883934337503</c:v>
                </c:pt>
                <c:pt idx="3">
                  <c:v>15.983731032695939</c:v>
                </c:pt>
                <c:pt idx="4">
                  <c:v>16.383324308513338</c:v>
                </c:pt>
                <c:pt idx="5">
                  <c:v>16.792907416226168</c:v>
                </c:pt>
                <c:pt idx="6">
                  <c:v>17.21273010163182</c:v>
                </c:pt>
                <c:pt idx="7">
                  <c:v>17.643048354172613</c:v>
                </c:pt>
                <c:pt idx="8">
                  <c:v>18.084124563026926</c:v>
                </c:pt>
                <c:pt idx="9">
                  <c:v>18.536227677102598</c:v>
                </c:pt>
                <c:pt idx="10">
                  <c:v>18.99963336903016</c:v>
                </c:pt>
                <c:pt idx="11">
                  <c:v>19.474624203255914</c:v>
                </c:pt>
                <c:pt idx="12">
                  <c:v>19.961489808337308</c:v>
                </c:pt>
                <c:pt idx="13">
                  <c:v>20.460527053545739</c:v>
                </c:pt>
                <c:pt idx="14">
                  <c:v>20.972040229884382</c:v>
                </c:pt>
                <c:pt idx="15">
                  <c:v>21.49634123563149</c:v>
                </c:pt>
                <c:pt idx="16">
                  <c:v>22.033749766522277</c:v>
                </c:pt>
                <c:pt idx="17">
                  <c:v>22.58459351068533</c:v>
                </c:pt>
                <c:pt idx="18">
                  <c:v>23.149208348452461</c:v>
                </c:pt>
                <c:pt idx="19">
                  <c:v>23.727938557163771</c:v>
                </c:pt>
                <c:pt idx="20">
                  <c:v>24.321137021092863</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17.415178571428569</c:v>
                </c:pt>
                <c:pt idx="1">
                  <c:v>17.850558035714283</c:v>
                </c:pt>
                <c:pt idx="2">
                  <c:v>18.296821986607139</c:v>
                </c:pt>
                <c:pt idx="3">
                  <c:v>18.754242536272315</c:v>
                </c:pt>
                <c:pt idx="4">
                  <c:v>19.223098599679123</c:v>
                </c:pt>
                <c:pt idx="5">
                  <c:v>19.7036760646711</c:v>
                </c:pt>
                <c:pt idx="6">
                  <c:v>20.196267966287877</c:v>
                </c:pt>
                <c:pt idx="7">
                  <c:v>20.701174665445073</c:v>
                </c:pt>
                <c:pt idx="8">
                  <c:v>21.218704032081199</c:v>
                </c:pt>
                <c:pt idx="9">
                  <c:v>21.749171632883225</c:v>
                </c:pt>
                <c:pt idx="10">
                  <c:v>22.292900923705304</c:v>
                </c:pt>
                <c:pt idx="11">
                  <c:v>22.850223446797933</c:v>
                </c:pt>
                <c:pt idx="12">
                  <c:v>23.421479032967881</c:v>
                </c:pt>
                <c:pt idx="13">
                  <c:v>24.007016008792075</c:v>
                </c:pt>
                <c:pt idx="14">
                  <c:v>24.607191409011875</c:v>
                </c:pt>
                <c:pt idx="15">
                  <c:v>25.222371194237169</c:v>
                </c:pt>
                <c:pt idx="16">
                  <c:v>25.852930474093096</c:v>
                </c:pt>
                <c:pt idx="17">
                  <c:v>26.49925373594542</c:v>
                </c:pt>
                <c:pt idx="18">
                  <c:v>27.161735079344052</c:v>
                </c:pt>
                <c:pt idx="19">
                  <c:v>27.840778456327651</c:v>
                </c:pt>
                <c:pt idx="20">
                  <c:v>28.536797917735839</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19.156696428571429</c:v>
                </c:pt>
                <c:pt idx="1">
                  <c:v>19.635613839285714</c:v>
                </c:pt>
                <c:pt idx="2">
                  <c:v>20.126504185267855</c:v>
                </c:pt>
                <c:pt idx="3">
                  <c:v>20.629666789899549</c:v>
                </c:pt>
                <c:pt idx="4">
                  <c:v>21.145408459647037</c:v>
                </c:pt>
                <c:pt idx="5">
                  <c:v>21.674043671138211</c:v>
                </c:pt>
                <c:pt idx="6">
                  <c:v>22.215894762916665</c:v>
                </c:pt>
                <c:pt idx="7">
                  <c:v>22.771292131989579</c:v>
                </c:pt>
                <c:pt idx="8">
                  <c:v>23.340574435289316</c:v>
                </c:pt>
                <c:pt idx="9">
                  <c:v>23.924088796171546</c:v>
                </c:pt>
                <c:pt idx="10">
                  <c:v>24.522191016075833</c:v>
                </c:pt>
                <c:pt idx="11">
                  <c:v>25.135245791477725</c:v>
                </c:pt>
                <c:pt idx="12">
                  <c:v>25.763626936264668</c:v>
                </c:pt>
                <c:pt idx="13">
                  <c:v>26.407717609671284</c:v>
                </c:pt>
                <c:pt idx="14">
                  <c:v>27.067910549913062</c:v>
                </c:pt>
                <c:pt idx="15">
                  <c:v>27.744608313660887</c:v>
                </c:pt>
                <c:pt idx="16">
                  <c:v>28.438223521502408</c:v>
                </c:pt>
                <c:pt idx="17">
                  <c:v>29.149179109539965</c:v>
                </c:pt>
                <c:pt idx="18">
                  <c:v>29.877908587278462</c:v>
                </c:pt>
                <c:pt idx="19">
                  <c:v>30.624856301960421</c:v>
                </c:pt>
                <c:pt idx="20">
                  <c:v>31.39047770950943</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21.072366071428572</c:v>
                </c:pt>
                <c:pt idx="1">
                  <c:v>21.599175223214285</c:v>
                </c:pt>
                <c:pt idx="2">
                  <c:v>22.139154603794641</c:v>
                </c:pt>
                <c:pt idx="3">
                  <c:v>22.692633468889504</c:v>
                </c:pt>
                <c:pt idx="4">
                  <c:v>23.259949305611741</c:v>
                </c:pt>
                <c:pt idx="5">
                  <c:v>23.841448038252032</c:v>
                </c:pt>
                <c:pt idx="6">
                  <c:v>24.437484239208331</c:v>
                </c:pt>
                <c:pt idx="7">
                  <c:v>25.048421345188537</c:v>
                </c:pt>
                <c:pt idx="8">
                  <c:v>25.674631878818246</c:v>
                </c:pt>
                <c:pt idx="9">
                  <c:v>26.3164976757887</c:v>
                </c:pt>
                <c:pt idx="10">
                  <c:v>26.974410117683416</c:v>
                </c:pt>
                <c:pt idx="11">
                  <c:v>27.648770370625499</c:v>
                </c:pt>
                <c:pt idx="12">
                  <c:v>28.339989629891136</c:v>
                </c:pt>
                <c:pt idx="13">
                  <c:v>29.048489370638411</c:v>
                </c:pt>
                <c:pt idx="14">
                  <c:v>29.774701604904369</c:v>
                </c:pt>
                <c:pt idx="15">
                  <c:v>30.519069145026975</c:v>
                </c:pt>
                <c:pt idx="16">
                  <c:v>31.282045873652645</c:v>
                </c:pt>
                <c:pt idx="17">
                  <c:v>32.064097020493961</c:v>
                </c:pt>
                <c:pt idx="18">
                  <c:v>32.865699446006303</c:v>
                </c:pt>
                <c:pt idx="19">
                  <c:v>33.687341932156457</c:v>
                </c:pt>
                <c:pt idx="20">
                  <c:v>34.529525480460364</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0</c:v>
                </c:pt>
                <c:pt idx="1">
                  <c:v>9.1954022988505746E-2</c:v>
                </c:pt>
                <c:pt idx="2">
                  <c:v>0.19540229885057472</c:v>
                </c:pt>
                <c:pt idx="3">
                  <c:v>0.2413793103448276</c:v>
                </c:pt>
                <c:pt idx="4">
                  <c:v>0.22988505747126436</c:v>
                </c:pt>
                <c:pt idx="5">
                  <c:v>0.16091954022988506</c:v>
                </c:pt>
                <c:pt idx="6">
                  <c:v>6.8965517241379309E-2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0.81609195402298851</c:v>
                </c:pt>
                <c:pt idx="1">
                  <c:v>9.1954022988505746E-2</c:v>
                </c:pt>
                <c:pt idx="2">
                  <c:v>4.5977011494252873E-2</c:v>
                </c:pt>
                <c:pt idx="3">
                  <c:v>3.4482758620689655E-2</c:v>
                </c:pt>
                <c:pt idx="4">
                  <c:v>1.1494252873563218E-2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23.74</c:v>
                </c:pt>
                <c:pt idx="1">
                  <c:v>20.85</c:v>
                </c:pt>
                <c:pt idx="2">
                  <c:v>14.32</c:v>
                </c:pt>
                <c:pt idx="3">
                  <c:v>18.79</c:v>
                </c:pt>
                <c:pt idx="4">
                  <c:v>18.46</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D45D00"/>
              </a:solidFill>
              <a:ln>
                <a:noFill/>
              </a:ln>
              <a:effectLst/>
            </c:spPr>
            <c:extLst>
              <c:ext xmlns:c16="http://schemas.microsoft.com/office/drawing/2014/chart" uri="{C3380CC4-5D6E-409C-BE32-E72D297353CC}">
                <c16:uniqueId val="{00000003-E7F0-4023-BF08-AFDAF5CEAC46}"/>
              </c:ext>
            </c:extLst>
          </c:dPt>
          <c:dPt>
            <c:idx val="3"/>
            <c:invertIfNegative val="0"/>
            <c:bubble3D val="0"/>
            <c:spPr>
              <a:solidFill>
                <a:srgbClr val="003E51"/>
              </a:solidFill>
              <a:ln>
                <a:noFill/>
              </a:ln>
              <a:effectLst/>
            </c:spPr>
            <c:extLst>
              <c:ext xmlns:c16="http://schemas.microsoft.com/office/drawing/2014/chart" uri="{C3380CC4-5D6E-409C-BE32-E72D297353CC}">
                <c16:uniqueId val="{00000003-0E88-4205-8CEA-BED30E5486F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dLbl>
              <c:idx val="2"/>
              <c:layout>
                <c:manualLayout>
                  <c:x val="-4.2917585532172908E-5"/>
                  <c:y val="0"/>
                </c:manualLayout>
              </c:layout>
              <c:tx>
                <c:rich>
                  <a:bodyPr/>
                  <a:lstStyle/>
                  <a:p>
                    <a:fld id="{6B4A6C06-C969-43A5-B20F-8F5B83FCE1E2}" type="VALUE">
                      <a:rPr lang="en-US" baseline="0">
                        <a:solidFill>
                          <a:schemeClr val="tx1"/>
                        </a:solidFill>
                      </a:rPr>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7F0-4023-BF08-AFDAF5CEAC46}"/>
                </c:ext>
              </c:extLst>
            </c:dLbl>
            <c:dLbl>
              <c:idx val="3"/>
              <c:layout>
                <c:manualLayout>
                  <c:x val="-9.0866828792137769E-2"/>
                  <c:y val="-5.93937844865561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88-4205-8CEA-BED30E5486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Tutor</c:v>
                </c:pt>
                <c:pt idx="1">
                  <c:v>Substitute</c:v>
                </c:pt>
                <c:pt idx="2">
                  <c:v>Kindergarten Teacher</c:v>
                </c:pt>
                <c:pt idx="3">
                  <c:v>Self-Enrichment Teacher</c:v>
                </c:pt>
                <c:pt idx="4">
                  <c:v>Customer Service Representative</c:v>
                </c:pt>
                <c:pt idx="5">
                  <c:v>Administrative Assistant</c:v>
                </c:pt>
              </c:strCache>
            </c:strRef>
          </c:cat>
          <c:val>
            <c:numRef>
              <c:f>'5C'!$Z$29:$Z$34</c:f>
              <c:numCache>
                <c:formatCode>"$"#,##0.00</c:formatCode>
                <c:ptCount val="6"/>
                <c:pt idx="0">
                  <c:v>-4.4000000000000004</c:v>
                </c:pt>
                <c:pt idx="1">
                  <c:v>-2.11</c:v>
                </c:pt>
                <c:pt idx="2">
                  <c:v>2.68</c:v>
                </c:pt>
                <c:pt idx="3">
                  <c:v>3.8</c:v>
                </c:pt>
                <c:pt idx="4">
                  <c:v>5.0999999999999996</c:v>
                </c:pt>
                <c:pt idx="5">
                  <c:v>5.37</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75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9a</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0.14201183431952663</c:v>
                </c:pt>
                <c:pt idx="2">
                  <c:v>0.27514792899408286</c:v>
                </c:pt>
                <c:pt idx="3">
                  <c:v>0.3150887573964497</c:v>
                </c:pt>
                <c:pt idx="4">
                  <c:v>0.3875739644970414</c:v>
                </c:pt>
                <c:pt idx="5">
                  <c:v>0.39201183431952663</c:v>
                </c:pt>
                <c:pt idx="6">
                  <c:v>0.35355029585798814</c:v>
                </c:pt>
                <c:pt idx="7">
                  <c:v>0.33579881656804733</c:v>
                </c:pt>
                <c:pt idx="8">
                  <c:v>0.35059171597633138</c:v>
                </c:pt>
                <c:pt idx="9">
                  <c:v>0.38905325443786981</c:v>
                </c:pt>
                <c:pt idx="10">
                  <c:v>0.49260355029585801</c:v>
                </c:pt>
                <c:pt idx="11">
                  <c:v>0.47485207100591714</c:v>
                </c:pt>
                <c:pt idx="12">
                  <c:v>0.29289940828402367</c:v>
                </c:pt>
                <c:pt idx="13">
                  <c:v>0.22337278106508876</c:v>
                </c:pt>
                <c:pt idx="14">
                  <c:v>0.11686390532544379</c:v>
                </c:pt>
                <c:pt idx="15">
                  <c:v>-5.0295857988165681E-2</c:v>
                </c:pt>
                <c:pt idx="16">
                  <c:v>-0.16715976331360946</c:v>
                </c:pt>
                <c:pt idx="17">
                  <c:v>-0.25739644970414199</c:v>
                </c:pt>
                <c:pt idx="18">
                  <c:v>-0.44970414201183434</c:v>
                </c:pt>
                <c:pt idx="19">
                  <c:v>-0.71893491124260356</c:v>
                </c:pt>
                <c:pt idx="20">
                  <c:v>-0.90236686390532539</c:v>
                </c:pt>
                <c:pt idx="21">
                  <c:v>-0.87130177514792895</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9a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0.59189842805320436</c:v>
                </c:pt>
                <c:pt idx="2">
                  <c:v>0.60399032648125772</c:v>
                </c:pt>
                <c:pt idx="3">
                  <c:v>0.70193470374848854</c:v>
                </c:pt>
                <c:pt idx="4">
                  <c:v>0.19347037484885124</c:v>
                </c:pt>
                <c:pt idx="5">
                  <c:v>8.3434099153567268E-2</c:v>
                </c:pt>
                <c:pt idx="6">
                  <c:v>6.8319226118500762E-2</c:v>
                </c:pt>
                <c:pt idx="7">
                  <c:v>-0.33796856106408707</c:v>
                </c:pt>
                <c:pt idx="8">
                  <c:v>-0.32345828295042323</c:v>
                </c:pt>
                <c:pt idx="9">
                  <c:v>-0.31741233373639666</c:v>
                </c:pt>
                <c:pt idx="10">
                  <c:v>-0.3198307134220072</c:v>
                </c:pt>
                <c:pt idx="11">
                  <c:v>-0.2581620314389359</c:v>
                </c:pt>
                <c:pt idx="12">
                  <c:v>-0.20677146311970981</c:v>
                </c:pt>
                <c:pt idx="13">
                  <c:v>-0.12212817412333735</c:v>
                </c:pt>
                <c:pt idx="14">
                  <c:v>-0.14570737605804102</c:v>
                </c:pt>
                <c:pt idx="15">
                  <c:v>-0.15900846432889959</c:v>
                </c:pt>
                <c:pt idx="16">
                  <c:v>-0.15417170495767829</c:v>
                </c:pt>
                <c:pt idx="17">
                  <c:v>-0.12756952841596128</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0.12790000000000001</c:v>
                </c:pt>
                <c:pt idx="2">
                  <c:v>8.9300000000000004E-2</c:v>
                </c:pt>
                <c:pt idx="3">
                  <c:v>6.3600000000000004E-2</c:v>
                </c:pt>
                <c:pt idx="4">
                  <c:v>6.3299999999999995E-2</c:v>
                </c:pt>
                <c:pt idx="5">
                  <c:v>6.0699999999999997E-2</c:v>
                </c:pt>
                <c:pt idx="6">
                  <c:v>5.8700000000000002E-2</c:v>
                </c:pt>
                <c:pt idx="7">
                  <c:v>5.6599999999999998E-2</c:v>
                </c:pt>
                <c:pt idx="8">
                  <c:v>5.1299999999999998E-2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0.17380999999999999</c:v>
                </c:pt>
                <c:pt idx="1">
                  <c:v>0.1477</c:v>
                </c:pt>
                <c:pt idx="2">
                  <c:v>0.14099</c:v>
                </c:pt>
                <c:pt idx="3">
                  <c:v>0.1331</c:v>
                </c:pt>
                <c:pt idx="4">
                  <c:v>0.13009999999999999</c:v>
                </c:pt>
                <c:pt idx="5">
                  <c:v>6.1080000000000002E-2</c:v>
                </c:pt>
                <c:pt idx="6">
                  <c:v>5.8099999999999999E-2</c:v>
                </c:pt>
                <c:pt idx="7">
                  <c:v>5.5725999999999998E-2</c:v>
                </c:pt>
                <c:pt idx="8">
                  <c:v>5.024E-2</c:v>
                </c:pt>
                <c:pt idx="9">
                  <c:v>4.8910000000000002E-2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1</c:v>
                </c:pt>
                <c:pt idx="1">
                  <c:v>0</c:v>
                </c:pt>
                <c:pt idx="2">
                  <c:v>1</c:v>
                </c:pt>
                <c:pt idx="3">
                  <c:v>0</c:v>
                </c:pt>
                <c:pt idx="4">
                  <c:v>12</c:v>
                </c:pt>
                <c:pt idx="5">
                  <c:v>0</c:v>
                </c:pt>
                <c:pt idx="6">
                  <c:v>2</c:v>
                </c:pt>
                <c:pt idx="7">
                  <c:v>1</c:v>
                </c:pt>
                <c:pt idx="8">
                  <c:v>0</c:v>
                </c:pt>
                <c:pt idx="9">
                  <c:v>1</c:v>
                </c:pt>
                <c:pt idx="10">
                  <c:v>0</c:v>
                </c:pt>
                <c:pt idx="11">
                  <c:v>1</c:v>
                </c:pt>
                <c:pt idx="12">
                  <c:v>0</c:v>
                </c:pt>
                <c:pt idx="13">
                  <c:v>3</c:v>
                </c:pt>
                <c:pt idx="14">
                  <c:v>0</c:v>
                </c:pt>
                <c:pt idx="15">
                  <c:v>0</c:v>
                </c:pt>
                <c:pt idx="16">
                  <c:v>2</c:v>
                </c:pt>
                <c:pt idx="17">
                  <c:v>0</c:v>
                </c:pt>
                <c:pt idx="18">
                  <c:v>1</c:v>
                </c:pt>
                <c:pt idx="19">
                  <c:v>0</c:v>
                </c:pt>
                <c:pt idx="20">
                  <c:v>0</c:v>
                </c:pt>
                <c:pt idx="21">
                  <c:v>0</c:v>
                </c:pt>
                <c:pt idx="22">
                  <c:v>0</c:v>
                </c:pt>
                <c:pt idx="23">
                  <c:v>2</c:v>
                </c:pt>
                <c:pt idx="24">
                  <c:v>5</c:v>
                </c:pt>
                <c:pt idx="25">
                  <c:v>2</c:v>
                </c:pt>
                <c:pt idx="26">
                  <c:v>1</c:v>
                </c:pt>
                <c:pt idx="27">
                  <c:v>0</c:v>
                </c:pt>
                <c:pt idx="28">
                  <c:v>0</c:v>
                </c:pt>
                <c:pt idx="29">
                  <c:v>1</c:v>
                </c:pt>
                <c:pt idx="30">
                  <c:v>2</c:v>
                </c:pt>
                <c:pt idx="31">
                  <c:v>1</c:v>
                </c:pt>
                <c:pt idx="32">
                  <c:v>1</c:v>
                </c:pt>
                <c:pt idx="33">
                  <c:v>0</c:v>
                </c:pt>
                <c:pt idx="34">
                  <c:v>0</c:v>
                </c:pt>
                <c:pt idx="35">
                  <c:v>2</c:v>
                </c:pt>
                <c:pt idx="36">
                  <c:v>4</c:v>
                </c:pt>
                <c:pt idx="37">
                  <c:v>0</c:v>
                </c:pt>
                <c:pt idx="38">
                  <c:v>3</c:v>
                </c:pt>
                <c:pt idx="39">
                  <c:v>2</c:v>
                </c:pt>
                <c:pt idx="40">
                  <c:v>3</c:v>
                </c:pt>
                <c:pt idx="41">
                  <c:v>4</c:v>
                </c:pt>
                <c:pt idx="42">
                  <c:v>0</c:v>
                </c:pt>
                <c:pt idx="43">
                  <c:v>1</c:v>
                </c:pt>
                <c:pt idx="44">
                  <c:v>0</c:v>
                </c:pt>
                <c:pt idx="45">
                  <c:v>2</c:v>
                </c:pt>
                <c:pt idx="46">
                  <c:v>0</c:v>
                </c:pt>
                <c:pt idx="47">
                  <c:v>2</c:v>
                </c:pt>
                <c:pt idx="48">
                  <c:v>2</c:v>
                </c:pt>
                <c:pt idx="49">
                  <c:v>1</c:v>
                </c:pt>
                <c:pt idx="50">
                  <c:v>3</c:v>
                </c:pt>
                <c:pt idx="51">
                  <c:v>2</c:v>
                </c:pt>
                <c:pt idx="52">
                  <c:v>1</c:v>
                </c:pt>
                <c:pt idx="53">
                  <c:v>0</c:v>
                </c:pt>
                <c:pt idx="54">
                  <c:v>1</c:v>
                </c:pt>
                <c:pt idx="55">
                  <c:v>1</c:v>
                </c:pt>
                <c:pt idx="56">
                  <c:v>0</c:v>
                </c:pt>
                <c:pt idx="57">
                  <c:v>1</c:v>
                </c:pt>
                <c:pt idx="58">
                  <c:v>0</c:v>
                </c:pt>
                <c:pt idx="59">
                  <c:v>2</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Edustaff</c:v>
                </c:pt>
                <c:pt idx="1">
                  <c:v>National Heritage Academies</c:v>
                </c:pt>
                <c:pt idx="2">
                  <c:v>Archdiocese Of Detroit</c:v>
                </c:pt>
                <c:pt idx="3">
                  <c:v>Will Carleton Academy</c:v>
                </c:pt>
                <c:pt idx="4">
                  <c:v>Mason Consolidated Schools</c:v>
                </c:pt>
                <c:pt idx="5">
                  <c:v>Michigan Association Of School Boards</c:v>
                </c:pt>
                <c:pt idx="6">
                  <c:v>Monroe Public Schools</c:v>
                </c:pt>
                <c:pt idx="7">
                  <c:v>Lenawee Intermediate School District</c:v>
                </c:pt>
                <c:pt idx="8">
                  <c:v>Hillsdale Community Schools</c:v>
                </c:pt>
                <c:pt idx="9">
                  <c:v>Monroe County Intermediate School District</c:v>
                </c:pt>
              </c:strCache>
            </c:strRef>
          </c:cat>
          <c:val>
            <c:numRef>
              <c:f>'5F'!$G$5:$G$14</c:f>
              <c:numCache>
                <c:formatCode>#,##0</c:formatCode>
                <c:ptCount val="10"/>
                <c:pt idx="0">
                  <c:v>4</c:v>
                </c:pt>
                <c:pt idx="1">
                  <c:v>3</c:v>
                </c:pt>
                <c:pt idx="2">
                  <c:v>3</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4FDA4CA8-6C44-4CCE-88C4-7E0F4FE62A8E}"/>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EB874F45-7D49-4F47-99D1-B7F834C1DC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32</xdr:col>
      <xdr:colOff>2215091</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942196" cy="4984538"/>
          <a:chOff x="2571749" y="704319"/>
          <a:chExt cx="9820276"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76692" y="3696703"/>
            <a:ext cx="9315333" cy="846777"/>
            <a:chOff x="3076692" y="3696703"/>
            <a:chExt cx="9315333" cy="846777"/>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76692" y="4533955"/>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29926" y="369670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33</xdr:col>
      <xdr:colOff>11431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963151" cy="4914053"/>
          <a:chOff x="2571749" y="704319"/>
          <a:chExt cx="9820276"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95488" y="2764536"/>
            <a:ext cx="9296537" cy="680630"/>
            <a:chOff x="3095488" y="2764536"/>
            <a:chExt cx="9296537"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95488" y="3189189"/>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829926" y="276453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9a,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9a,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9a,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9a,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82003"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9a,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1919419"/>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1918737"/>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$15.65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402710"/>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389762"/>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$23.22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1054408"/>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576298"/>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$25.54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230981</xdr:colOff>
      <xdr:row>26</xdr:row>
      <xdr:rowOff>73819</xdr:rowOff>
    </xdr:from>
    <xdr:to>
      <xdr:col>28</xdr:col>
      <xdr:colOff>297656</xdr:colOff>
      <xdr:row>36</xdr:row>
      <xdr:rowOff>128587</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223456" y="5512594"/>
          <a:ext cx="2924175" cy="1997868"/>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9a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9a</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9a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9a,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13336</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877427" cy="4981575"/>
          <a:chOff x="2571749" y="704319"/>
          <a:chExt cx="9811199"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67242" y="3587847"/>
            <a:ext cx="9315706" cy="680630"/>
            <a:chOff x="3067242" y="3587847"/>
            <a:chExt cx="9315706"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67242" y="398471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20849" y="358784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1</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877426" cy="4943475"/>
          <a:chOff x="2571749" y="704319"/>
          <a:chExt cx="9811198"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05086" y="3487285"/>
            <a:ext cx="9277861" cy="680630"/>
            <a:chOff x="3105086" y="3487285"/>
            <a:chExt cx="9277861"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05086" y="389900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20848" y="3487285"/>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9a,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9a,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9a,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9a,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52850"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077575" y="519112"/>
          <a:ext cx="6841039"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9a,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486544"/>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467157"/>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$13.94</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00021" y="2287492"/>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2041062"/>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$17.42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916892"/>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7" y="1414157"/>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$19.16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160176</xdr:colOff>
      <xdr:row>25</xdr:row>
      <xdr:rowOff>181991</xdr:rowOff>
    </xdr:from>
    <xdr:to>
      <xdr:col>28</xdr:col>
      <xdr:colOff>226851</xdr:colOff>
      <xdr:row>36</xdr:row>
      <xdr:rowOff>76978</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219326" y="5430266"/>
          <a:ext cx="2924175" cy="2028587"/>
          <a:chOff x="0" y="31080"/>
          <a:chExt cx="2286000" cy="2207295"/>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49362" y="31080"/>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9a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9a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9a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9a,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9524</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848850" cy="4947285"/>
          <a:chOff x="2571749" y="704319"/>
          <a:chExt cx="9782814"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95625" y="2842279"/>
            <a:ext cx="9258938" cy="680630"/>
            <a:chOff x="3095625" y="2842279"/>
            <a:chExt cx="9258938"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95625" y="311109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792464" y="284227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38100</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877425" cy="4933950"/>
          <a:chOff x="2571749" y="704319"/>
          <a:chExt cx="9811134"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95625" y="2325772"/>
            <a:ext cx="9287258" cy="680630"/>
            <a:chOff x="3095625" y="2325772"/>
            <a:chExt cx="9287258"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95625" y="2545567"/>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20784" y="232577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9a,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9a,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9a,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9a,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94.7%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5.3%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658100"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9a,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617517"/>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618339"/>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$12.10</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522671"/>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5" y="2211358"/>
              <a:ext cx="242332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$13.06</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892370"/>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403032"/>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$14.37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254794</xdr:colOff>
      <xdr:row>26</xdr:row>
      <xdr:rowOff>9525</xdr:rowOff>
    </xdr:from>
    <xdr:to>
      <xdr:col>28</xdr:col>
      <xdr:colOff>321469</xdr:colOff>
      <xdr:row>36</xdr:row>
      <xdr:rowOff>64294</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342519" y="5448300"/>
          <a:ext cx="3400425" cy="1997869"/>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9a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9a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9a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9a, because there are too few Aide/Floaters 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067296" y="3092480"/>
            <a:ext cx="9381879" cy="680630"/>
            <a:chOff x="3067296" y="3092480"/>
            <a:chExt cx="9381879"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067296" y="353156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0924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33</xdr:col>
      <xdr:colOff>1</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10029826" cy="4933950"/>
          <a:chOff x="2571749" y="704319"/>
          <a:chExt cx="9943445"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095625" y="2944603"/>
            <a:ext cx="9419569" cy="680630"/>
            <a:chOff x="3095625" y="2944603"/>
            <a:chExt cx="9419569"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095625" y="319815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953095" y="294460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$26.19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790825"/>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9a,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31770"/>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9a,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0350"/>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9a</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43075"/>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9a,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8410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9a,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1" y="2436025"/>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416638"/>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$14.43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298787"/>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2074945"/>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$17.42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6" y="1927148"/>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424413"/>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$19.16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216287</xdr:colOff>
      <xdr:row>26</xdr:row>
      <xdr:rowOff>98270</xdr:rowOff>
    </xdr:from>
    <xdr:to>
      <xdr:col>28</xdr:col>
      <xdr:colOff>282962</xdr:colOff>
      <xdr:row>36</xdr:row>
      <xdr:rowOff>153329</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304012" y="5537045"/>
          <a:ext cx="2924175" cy="1998159"/>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9a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9a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9a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9a, because there are too few Substitutes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workbookViewId="0">
      <selection activeCell="F32" sqref="F32"/>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7" t="s">
        <v>187</v>
      </c>
      <c r="B1" s="227"/>
      <c r="C1" s="227"/>
    </row>
    <row r="2" spans="1:3" ht="56.25" customHeight="1" x14ac:dyDescent="0.2">
      <c r="A2" s="228" t="s">
        <v>338</v>
      </c>
      <c r="B2" s="229"/>
      <c r="C2" s="229"/>
    </row>
    <row r="3" spans="1:3" x14ac:dyDescent="0.2">
      <c r="A3" s="233" t="s">
        <v>93</v>
      </c>
      <c r="B3" s="234"/>
      <c r="C3" s="234"/>
    </row>
    <row r="4" spans="1:3" x14ac:dyDescent="0.2">
      <c r="A4" s="8"/>
      <c r="B4" s="9"/>
      <c r="C4" s="9"/>
    </row>
    <row r="5" spans="1:3" x14ac:dyDescent="0.2">
      <c r="A5" s="230" t="s">
        <v>7</v>
      </c>
      <c r="B5" s="230"/>
      <c r="C5" s="230"/>
    </row>
    <row r="6" spans="1:3" x14ac:dyDescent="0.2">
      <c r="A6" s="231" t="s">
        <v>8</v>
      </c>
      <c r="B6" s="231"/>
      <c r="C6" s="231"/>
    </row>
    <row r="7" spans="1:3" x14ac:dyDescent="0.2">
      <c r="A7" s="231"/>
      <c r="B7" s="231"/>
      <c r="C7" s="231"/>
    </row>
    <row r="8" spans="1:3" x14ac:dyDescent="0.2">
      <c r="A8" s="232" t="s">
        <v>89</v>
      </c>
      <c r="B8" s="2" t="s">
        <v>9</v>
      </c>
      <c r="C8" s="3" t="s">
        <v>90</v>
      </c>
    </row>
    <row r="9" spans="1:3" x14ac:dyDescent="0.2">
      <c r="A9" s="232"/>
      <c r="B9" s="2" t="s">
        <v>10</v>
      </c>
      <c r="C9" s="3" t="s">
        <v>91</v>
      </c>
    </row>
    <row r="10" spans="1:3" x14ac:dyDescent="0.2">
      <c r="A10" s="4"/>
      <c r="B10" s="5"/>
      <c r="C10" s="4"/>
    </row>
    <row r="11" spans="1:3" ht="14.25" customHeight="1" x14ac:dyDescent="0.2">
      <c r="A11" s="223" t="s">
        <v>94</v>
      </c>
      <c r="B11" s="7" t="s">
        <v>9</v>
      </c>
      <c r="C11" s="6" t="s">
        <v>97</v>
      </c>
    </row>
    <row r="12" spans="1:3" x14ac:dyDescent="0.2">
      <c r="A12" s="223"/>
      <c r="B12" s="7" t="s">
        <v>10</v>
      </c>
      <c r="C12" s="6" t="s">
        <v>110</v>
      </c>
    </row>
    <row r="13" spans="1:3" x14ac:dyDescent="0.2">
      <c r="A13" s="223"/>
      <c r="B13" s="7" t="s">
        <v>11</v>
      </c>
      <c r="C13" s="6" t="s">
        <v>111</v>
      </c>
    </row>
    <row r="14" spans="1:3" x14ac:dyDescent="0.2">
      <c r="A14" s="223"/>
      <c r="B14" s="7" t="s">
        <v>109</v>
      </c>
      <c r="C14" s="6" t="s">
        <v>159</v>
      </c>
    </row>
    <row r="15" spans="1:3" x14ac:dyDescent="0.2">
      <c r="A15" s="223"/>
      <c r="B15" s="7" t="s">
        <v>155</v>
      </c>
      <c r="C15" s="6" t="s">
        <v>156</v>
      </c>
    </row>
    <row r="16" spans="1:3" x14ac:dyDescent="0.2">
      <c r="A16" s="223"/>
      <c r="B16" s="7" t="s">
        <v>160</v>
      </c>
      <c r="C16" s="6" t="s">
        <v>161</v>
      </c>
    </row>
    <row r="17" spans="1:3" x14ac:dyDescent="0.2">
      <c r="A17" s="30"/>
      <c r="B17" s="7" t="s">
        <v>228</v>
      </c>
      <c r="C17" s="6" t="s">
        <v>229</v>
      </c>
    </row>
    <row r="18" spans="1:3" x14ac:dyDescent="0.2">
      <c r="A18" s="4"/>
      <c r="B18" s="5"/>
      <c r="C18" s="4"/>
    </row>
    <row r="19" spans="1:3" x14ac:dyDescent="0.2">
      <c r="A19" s="224" t="s">
        <v>166</v>
      </c>
      <c r="B19" s="26" t="s">
        <v>9</v>
      </c>
      <c r="C19" s="6" t="s">
        <v>97</v>
      </c>
    </row>
    <row r="20" spans="1:3" x14ac:dyDescent="0.2">
      <c r="A20" s="224"/>
      <c r="B20" s="26" t="s">
        <v>10</v>
      </c>
      <c r="C20" s="6" t="s">
        <v>110</v>
      </c>
    </row>
    <row r="21" spans="1:3" x14ac:dyDescent="0.2">
      <c r="A21" s="224"/>
      <c r="B21" s="26" t="s">
        <v>11</v>
      </c>
      <c r="C21" s="6" t="s">
        <v>111</v>
      </c>
    </row>
    <row r="22" spans="1:3" x14ac:dyDescent="0.2">
      <c r="A22" s="224"/>
      <c r="B22" s="26" t="s">
        <v>109</v>
      </c>
      <c r="C22" s="6" t="s">
        <v>159</v>
      </c>
    </row>
    <row r="23" spans="1:3" x14ac:dyDescent="0.2">
      <c r="A23" s="224"/>
      <c r="B23" s="26" t="s">
        <v>155</v>
      </c>
      <c r="C23" s="6" t="s">
        <v>156</v>
      </c>
    </row>
    <row r="24" spans="1:3" x14ac:dyDescent="0.2">
      <c r="A24" s="224"/>
      <c r="B24" s="26" t="s">
        <v>160</v>
      </c>
      <c r="C24" s="6" t="s">
        <v>161</v>
      </c>
    </row>
    <row r="25" spans="1:3" x14ac:dyDescent="0.2">
      <c r="A25" s="31"/>
      <c r="B25" s="26" t="s">
        <v>228</v>
      </c>
      <c r="C25" s="6" t="s">
        <v>229</v>
      </c>
    </row>
    <row r="26" spans="1:3" x14ac:dyDescent="0.2">
      <c r="A26" s="4"/>
      <c r="B26" s="5"/>
      <c r="C26" s="4"/>
    </row>
    <row r="27" spans="1:3" x14ac:dyDescent="0.2">
      <c r="A27" s="225" t="s">
        <v>179</v>
      </c>
      <c r="B27" s="27" t="s">
        <v>9</v>
      </c>
      <c r="C27" s="6" t="s">
        <v>97</v>
      </c>
    </row>
    <row r="28" spans="1:3" x14ac:dyDescent="0.2">
      <c r="A28" s="225"/>
      <c r="B28" s="27" t="s">
        <v>10</v>
      </c>
      <c r="C28" s="6" t="s">
        <v>110</v>
      </c>
    </row>
    <row r="29" spans="1:3" x14ac:dyDescent="0.2">
      <c r="A29" s="225"/>
      <c r="B29" s="27" t="s">
        <v>11</v>
      </c>
      <c r="C29" s="6" t="s">
        <v>111</v>
      </c>
    </row>
    <row r="30" spans="1:3" x14ac:dyDescent="0.2">
      <c r="A30" s="225"/>
      <c r="B30" s="27" t="s">
        <v>109</v>
      </c>
      <c r="C30" s="6" t="s">
        <v>159</v>
      </c>
    </row>
    <row r="31" spans="1:3" ht="14.45" customHeight="1" x14ac:dyDescent="0.2">
      <c r="A31" s="225"/>
      <c r="B31" s="27" t="s">
        <v>155</v>
      </c>
      <c r="C31" s="6" t="s">
        <v>156</v>
      </c>
    </row>
    <row r="32" spans="1:3" x14ac:dyDescent="0.2">
      <c r="A32" s="225"/>
      <c r="B32" s="27" t="s">
        <v>160</v>
      </c>
      <c r="C32" s="6" t="s">
        <v>161</v>
      </c>
    </row>
    <row r="33" spans="1:3" x14ac:dyDescent="0.2">
      <c r="A33" s="32"/>
      <c r="B33" s="27" t="s">
        <v>228</v>
      </c>
      <c r="C33" s="6" t="s">
        <v>229</v>
      </c>
    </row>
    <row r="34" spans="1:3" x14ac:dyDescent="0.2">
      <c r="A34" s="4"/>
      <c r="B34" s="5"/>
      <c r="C34" s="4"/>
    </row>
    <row r="35" spans="1:3" x14ac:dyDescent="0.2">
      <c r="A35" s="226" t="s">
        <v>12</v>
      </c>
      <c r="B35" s="29" t="s">
        <v>9</v>
      </c>
      <c r="C35" s="6" t="s">
        <v>97</v>
      </c>
    </row>
    <row r="36" spans="1:3" x14ac:dyDescent="0.2">
      <c r="A36" s="226"/>
      <c r="B36" s="29" t="s">
        <v>10</v>
      </c>
      <c r="C36" s="6" t="s">
        <v>110</v>
      </c>
    </row>
    <row r="37" spans="1:3" x14ac:dyDescent="0.2">
      <c r="A37" s="226"/>
      <c r="B37" s="29" t="s">
        <v>11</v>
      </c>
      <c r="C37" s="6" t="s">
        <v>111</v>
      </c>
    </row>
    <row r="38" spans="1:3" x14ac:dyDescent="0.2">
      <c r="A38" s="226"/>
      <c r="B38" s="29" t="s">
        <v>109</v>
      </c>
      <c r="C38" s="6" t="s">
        <v>159</v>
      </c>
    </row>
    <row r="39" spans="1:3" x14ac:dyDescent="0.2">
      <c r="A39" s="226"/>
      <c r="B39" s="29" t="s">
        <v>155</v>
      </c>
      <c r="C39" s="6" t="s">
        <v>156</v>
      </c>
    </row>
    <row r="40" spans="1:3" x14ac:dyDescent="0.2">
      <c r="A40" s="226"/>
      <c r="B40" s="29" t="s">
        <v>160</v>
      </c>
      <c r="C40" s="6" t="s">
        <v>161</v>
      </c>
    </row>
    <row r="41" spans="1:3" x14ac:dyDescent="0.2">
      <c r="A41" s="33"/>
      <c r="B41" s="29" t="s">
        <v>228</v>
      </c>
      <c r="C41" s="6" t="s">
        <v>229</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5" zoomScaleNormal="100" workbookViewId="0">
      <selection activeCell="B15" sqref="B15"/>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62"/>
      <c r="B1" s="262"/>
      <c r="C1" s="262"/>
      <c r="D1" s="262"/>
      <c r="E1" s="262"/>
      <c r="F1" s="262"/>
      <c r="G1" s="262"/>
      <c r="H1" s="262"/>
      <c r="I1" s="262"/>
      <c r="J1" s="262"/>
      <c r="K1" s="262"/>
      <c r="L1" s="262"/>
      <c r="M1" s="262"/>
      <c r="N1" s="262"/>
      <c r="O1" s="262"/>
      <c r="P1" s="262"/>
    </row>
    <row r="2" spans="1:17" x14ac:dyDescent="0.2">
      <c r="A2" s="38"/>
    </row>
    <row r="3" spans="1:17" ht="15" x14ac:dyDescent="0.25">
      <c r="A3" s="15" t="s">
        <v>294</v>
      </c>
    </row>
    <row r="4" spans="1:17" ht="80.25" customHeight="1" x14ac:dyDescent="0.2">
      <c r="A4" s="268" t="s">
        <v>303</v>
      </c>
      <c r="B4" s="268"/>
      <c r="C4" s="268"/>
      <c r="D4" s="268"/>
      <c r="E4" s="268"/>
      <c r="F4" s="268"/>
      <c r="G4" s="268"/>
      <c r="H4" s="268"/>
      <c r="I4" s="268"/>
      <c r="J4" s="268"/>
      <c r="K4" s="268"/>
      <c r="L4" s="268"/>
      <c r="M4" s="268"/>
      <c r="N4" s="268"/>
      <c r="O4" s="268"/>
      <c r="P4" s="268"/>
    </row>
    <row r="5" spans="1:17" ht="96.75" customHeight="1" x14ac:dyDescent="0.2">
      <c r="A5" s="268"/>
      <c r="B5" s="268"/>
      <c r="C5" s="268"/>
      <c r="D5" s="268"/>
      <c r="E5" s="268"/>
      <c r="F5" s="268"/>
      <c r="G5" s="268"/>
      <c r="H5" s="268"/>
      <c r="I5" s="268"/>
      <c r="J5" s="268"/>
      <c r="K5" s="268"/>
      <c r="L5" s="268"/>
      <c r="M5" s="268"/>
      <c r="N5" s="268"/>
      <c r="O5" s="268"/>
      <c r="P5" s="268"/>
    </row>
    <row r="6" spans="1:17" ht="15" thickBot="1" x14ac:dyDescent="0.25"/>
    <row r="7" spans="1:17" ht="15.75" thickBot="1" x14ac:dyDescent="0.3">
      <c r="A7" s="263" t="s">
        <v>95</v>
      </c>
      <c r="B7" s="264"/>
      <c r="C7" s="264"/>
      <c r="D7" s="264"/>
      <c r="E7" s="264"/>
      <c r="F7" s="264"/>
      <c r="G7" s="264"/>
      <c r="H7" s="264"/>
      <c r="I7" s="264"/>
      <c r="J7" s="264"/>
      <c r="K7" s="264"/>
      <c r="L7" s="264"/>
      <c r="M7" s="264"/>
      <c r="N7" s="264"/>
      <c r="O7" s="264"/>
      <c r="P7" s="265"/>
      <c r="Q7" s="105"/>
    </row>
    <row r="8" spans="1:17" ht="15.75" customHeight="1" thickBot="1" x14ac:dyDescent="0.3">
      <c r="A8" s="238" t="s">
        <v>76</v>
      </c>
      <c r="B8" s="260" t="s">
        <v>100</v>
      </c>
      <c r="C8" s="261"/>
      <c r="D8" s="241" t="s">
        <v>77</v>
      </c>
      <c r="E8" s="244" t="s">
        <v>210</v>
      </c>
      <c r="F8" s="41" t="s">
        <v>78</v>
      </c>
      <c r="G8" s="42" t="s">
        <v>78</v>
      </c>
      <c r="H8" s="42" t="s">
        <v>78</v>
      </c>
      <c r="I8" s="237" t="s">
        <v>78</v>
      </c>
      <c r="J8" s="237"/>
      <c r="K8" s="237" t="s">
        <v>79</v>
      </c>
      <c r="L8" s="237"/>
      <c r="M8" s="42" t="s">
        <v>80</v>
      </c>
      <c r="N8" s="42" t="s">
        <v>80</v>
      </c>
      <c r="O8" s="43" t="s">
        <v>80</v>
      </c>
      <c r="P8" s="106" t="s">
        <v>81</v>
      </c>
      <c r="Q8" s="107"/>
    </row>
    <row r="9" spans="1:17" s="44" customFormat="1" ht="13.9" customHeight="1" x14ac:dyDescent="0.25">
      <c r="A9" s="239"/>
      <c r="B9" s="251" t="s">
        <v>101</v>
      </c>
      <c r="C9" s="253" t="s">
        <v>195</v>
      </c>
      <c r="D9" s="242"/>
      <c r="E9" s="245"/>
      <c r="F9" s="247" t="s">
        <v>196</v>
      </c>
      <c r="G9" s="249" t="s">
        <v>197</v>
      </c>
      <c r="H9" s="249" t="s">
        <v>198</v>
      </c>
      <c r="I9" s="266" t="s">
        <v>43</v>
      </c>
      <c r="J9" s="267"/>
      <c r="K9" s="266" t="s">
        <v>200</v>
      </c>
      <c r="L9" s="267"/>
      <c r="M9" s="257" t="s">
        <v>201</v>
      </c>
      <c r="N9" s="257" t="s">
        <v>202</v>
      </c>
      <c r="O9" s="255" t="s">
        <v>203</v>
      </c>
      <c r="P9" s="235" t="s">
        <v>99</v>
      </c>
      <c r="Q9" s="108"/>
    </row>
    <row r="10" spans="1:17" s="44" customFormat="1" ht="32.25" customHeight="1" x14ac:dyDescent="0.25">
      <c r="A10" s="240"/>
      <c r="B10" s="252"/>
      <c r="C10" s="254"/>
      <c r="D10" s="243"/>
      <c r="E10" s="246"/>
      <c r="F10" s="248"/>
      <c r="G10" s="250"/>
      <c r="H10" s="250"/>
      <c r="I10" s="109" t="s">
        <v>168</v>
      </c>
      <c r="J10" s="109" t="s">
        <v>169</v>
      </c>
      <c r="K10" s="109" t="s">
        <v>171</v>
      </c>
      <c r="L10" s="109" t="s">
        <v>287</v>
      </c>
      <c r="M10" s="258"/>
      <c r="N10" s="258"/>
      <c r="O10" s="256"/>
      <c r="P10" s="236"/>
      <c r="Q10" s="110"/>
    </row>
    <row r="11" spans="1:17" x14ac:dyDescent="0.2">
      <c r="A11" s="111" t="s">
        <v>41</v>
      </c>
      <c r="B11" s="112">
        <v>15.65</v>
      </c>
      <c r="C11" s="113">
        <f>B11*2080</f>
        <v>32552</v>
      </c>
      <c r="D11" s="59">
        <f>D19*1.1</f>
        <v>25.542261904761908</v>
      </c>
      <c r="E11" s="114">
        <f>D11*40*52</f>
        <v>53127.904761904771</v>
      </c>
      <c r="F11" s="115">
        <f t="shared" ref="F11:H12" si="0">F12*1.25</f>
        <v>20.408414429234092</v>
      </c>
      <c r="G11" s="115">
        <f t="shared" si="0"/>
        <v>20.408414429234092</v>
      </c>
      <c r="H11" s="115">
        <f t="shared" si="0"/>
        <v>20.408414429234092</v>
      </c>
      <c r="I11" s="60">
        <f t="shared" ref="I11:I13" si="1">D11</f>
        <v>25.542261904761908</v>
      </c>
      <c r="J11" s="116">
        <f>I11*1.05</f>
        <v>26.819375000000004</v>
      </c>
      <c r="K11" s="60">
        <f>I11*1.1</f>
        <v>28.096488095238101</v>
      </c>
      <c r="L11" s="60">
        <f>K11*1.05</f>
        <v>29.501312500000008</v>
      </c>
      <c r="M11" s="60">
        <f>K11*1.1</f>
        <v>30.906136904761915</v>
      </c>
      <c r="N11" s="60">
        <f t="shared" ref="N11:O13" si="2">M11*1.1</f>
        <v>33.996750595238112</v>
      </c>
      <c r="O11" s="117">
        <f t="shared" si="2"/>
        <v>37.396425654761927</v>
      </c>
      <c r="P11" s="118" t="s">
        <v>340</v>
      </c>
    </row>
    <row r="12" spans="1:17" x14ac:dyDescent="0.2">
      <c r="A12" s="111" t="s">
        <v>45</v>
      </c>
      <c r="B12" s="112">
        <v>13.94</v>
      </c>
      <c r="C12" s="113">
        <f t="shared" ref="C12:C14" si="3">B12*2080</f>
        <v>28995.200000000001</v>
      </c>
      <c r="D12" s="59">
        <f>D11-(D11*0.25)</f>
        <v>19.156696428571429</v>
      </c>
      <c r="E12" s="114">
        <f t="shared" ref="E12:E13" si="4">D12*40*52</f>
        <v>39845.928571428572</v>
      </c>
      <c r="F12" s="59">
        <f t="shared" si="0"/>
        <v>16.326731543387275</v>
      </c>
      <c r="G12" s="59">
        <f t="shared" si="0"/>
        <v>16.326731543387275</v>
      </c>
      <c r="H12" s="59">
        <f t="shared" si="0"/>
        <v>16.326731543387275</v>
      </c>
      <c r="I12" s="60">
        <f t="shared" si="1"/>
        <v>19.156696428571429</v>
      </c>
      <c r="J12" s="116">
        <f t="shared" ref="J12:L13" si="5">I12*1.05</f>
        <v>20.114531250000002</v>
      </c>
      <c r="K12" s="60">
        <f>I12*1.1</f>
        <v>21.072366071428572</v>
      </c>
      <c r="L12" s="60">
        <f t="shared" si="5"/>
        <v>22.125984375000002</v>
      </c>
      <c r="M12" s="60">
        <f>K12*1.1</f>
        <v>23.179602678571431</v>
      </c>
      <c r="N12" s="60">
        <f t="shared" si="2"/>
        <v>25.497562946428577</v>
      </c>
      <c r="O12" s="117">
        <f t="shared" si="2"/>
        <v>28.047319241071438</v>
      </c>
      <c r="P12" s="119" t="s">
        <v>83</v>
      </c>
      <c r="Q12" s="120"/>
    </row>
    <row r="13" spans="1:17" x14ac:dyDescent="0.2">
      <c r="A13" s="111" t="s">
        <v>46</v>
      </c>
      <c r="B13" s="112">
        <v>12.1</v>
      </c>
      <c r="C13" s="113">
        <f t="shared" si="3"/>
        <v>25168</v>
      </c>
      <c r="D13" s="59">
        <f>D12-(D12*0.25)</f>
        <v>14.367522321428572</v>
      </c>
      <c r="E13" s="114">
        <f t="shared" si="4"/>
        <v>29884.446428571431</v>
      </c>
      <c r="F13" s="59">
        <f>F21*1.1</f>
        <v>13.061385234709819</v>
      </c>
      <c r="G13" s="59">
        <f>G21*1.1</f>
        <v>13.061385234709819</v>
      </c>
      <c r="H13" s="59">
        <f>H21*1.1</f>
        <v>13.061385234709819</v>
      </c>
      <c r="I13" s="60">
        <f t="shared" si="1"/>
        <v>14.367522321428572</v>
      </c>
      <c r="J13" s="116">
        <f t="shared" si="5"/>
        <v>15.085898437500001</v>
      </c>
      <c r="K13" s="60">
        <f>I13*1.1</f>
        <v>15.80427455357143</v>
      </c>
      <c r="L13" s="60">
        <f t="shared" si="5"/>
        <v>16.594488281250001</v>
      </c>
      <c r="M13" s="60">
        <f>K13*1.1</f>
        <v>17.384702008928574</v>
      </c>
      <c r="N13" s="60">
        <f t="shared" si="2"/>
        <v>19.123172209821433</v>
      </c>
      <c r="O13" s="117">
        <f>N13*1.1</f>
        <v>21.03548943080358</v>
      </c>
      <c r="P13" s="119" t="s">
        <v>84</v>
      </c>
      <c r="Q13" s="121"/>
    </row>
    <row r="14" spans="1:17" ht="28.5" x14ac:dyDescent="0.2">
      <c r="A14" s="111" t="s">
        <v>47</v>
      </c>
      <c r="B14" s="112">
        <v>14.43</v>
      </c>
      <c r="C14" s="113">
        <f t="shared" si="3"/>
        <v>30014.399999999998</v>
      </c>
      <c r="D14" s="59">
        <f>D12</f>
        <v>19.156696428571429</v>
      </c>
      <c r="E14" s="114">
        <f>E12</f>
        <v>39845.928571428572</v>
      </c>
      <c r="F14" s="59">
        <f t="shared" ref="F14:M14" si="6">F12</f>
        <v>16.326731543387275</v>
      </c>
      <c r="G14" s="60">
        <f t="shared" si="6"/>
        <v>16.326731543387275</v>
      </c>
      <c r="H14" s="60">
        <f t="shared" si="6"/>
        <v>16.326731543387275</v>
      </c>
      <c r="I14" s="60">
        <f t="shared" si="6"/>
        <v>19.156696428571429</v>
      </c>
      <c r="J14" s="116">
        <f t="shared" si="6"/>
        <v>20.114531250000002</v>
      </c>
      <c r="K14" s="60">
        <f t="shared" si="6"/>
        <v>21.072366071428572</v>
      </c>
      <c r="L14" s="60">
        <f t="shared" ref="L14" si="7">L12</f>
        <v>22.125984375000002</v>
      </c>
      <c r="M14" s="60">
        <f t="shared" si="6"/>
        <v>23.179602678571431</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38" t="s">
        <v>76</v>
      </c>
      <c r="B16" s="260" t="s">
        <v>100</v>
      </c>
      <c r="C16" s="261"/>
      <c r="D16" s="241" t="s">
        <v>77</v>
      </c>
      <c r="E16" s="244" t="s">
        <v>210</v>
      </c>
      <c r="F16" s="133" t="s">
        <v>78</v>
      </c>
      <c r="G16" s="134" t="s">
        <v>78</v>
      </c>
      <c r="H16" s="134" t="s">
        <v>78</v>
      </c>
      <c r="I16" s="259" t="s">
        <v>78</v>
      </c>
      <c r="J16" s="259"/>
      <c r="K16" s="259" t="s">
        <v>79</v>
      </c>
      <c r="L16" s="259"/>
      <c r="M16" s="134" t="s">
        <v>80</v>
      </c>
      <c r="N16" s="134" t="s">
        <v>80</v>
      </c>
      <c r="O16" s="206" t="s">
        <v>80</v>
      </c>
      <c r="P16" s="106" t="s">
        <v>81</v>
      </c>
      <c r="Q16" s="107"/>
    </row>
    <row r="17" spans="1:17" s="44" customFormat="1" ht="13.9" customHeight="1" x14ac:dyDescent="0.25">
      <c r="A17" s="239"/>
      <c r="B17" s="251" t="s">
        <v>101</v>
      </c>
      <c r="C17" s="253" t="s">
        <v>195</v>
      </c>
      <c r="D17" s="242"/>
      <c r="E17" s="245"/>
      <c r="F17" s="247" t="s">
        <v>196</v>
      </c>
      <c r="G17" s="249" t="s">
        <v>197</v>
      </c>
      <c r="H17" s="249" t="s">
        <v>198</v>
      </c>
      <c r="I17" s="266" t="s">
        <v>43</v>
      </c>
      <c r="J17" s="267"/>
      <c r="K17" s="266" t="s">
        <v>200</v>
      </c>
      <c r="L17" s="267"/>
      <c r="M17" s="257" t="s">
        <v>201</v>
      </c>
      <c r="N17" s="257" t="s">
        <v>202</v>
      </c>
      <c r="O17" s="255" t="s">
        <v>203</v>
      </c>
      <c r="P17" s="235" t="s">
        <v>82</v>
      </c>
      <c r="Q17" s="135"/>
    </row>
    <row r="18" spans="1:17" s="44" customFormat="1" ht="30" customHeight="1" x14ac:dyDescent="0.25">
      <c r="A18" s="240"/>
      <c r="B18" s="252"/>
      <c r="C18" s="254"/>
      <c r="D18" s="243"/>
      <c r="E18" s="246"/>
      <c r="F18" s="248"/>
      <c r="G18" s="250"/>
      <c r="H18" s="250"/>
      <c r="I18" s="109" t="s">
        <v>168</v>
      </c>
      <c r="J18" s="109" t="s">
        <v>169</v>
      </c>
      <c r="K18" s="109" t="s">
        <v>171</v>
      </c>
      <c r="L18" s="109" t="s">
        <v>287</v>
      </c>
      <c r="M18" s="258"/>
      <c r="N18" s="258"/>
      <c r="O18" s="256"/>
      <c r="P18" s="236"/>
      <c r="Q18" s="135"/>
    </row>
    <row r="19" spans="1:17" x14ac:dyDescent="0.2">
      <c r="A19" s="111" t="s">
        <v>48</v>
      </c>
      <c r="B19" s="112">
        <f>B11</f>
        <v>15.65</v>
      </c>
      <c r="C19" s="113">
        <f>B19*2080</f>
        <v>32552</v>
      </c>
      <c r="D19" s="136">
        <f>39010/40/42</f>
        <v>23.220238095238095</v>
      </c>
      <c r="E19" s="114">
        <f>D19*40*52</f>
        <v>48298.095238095237</v>
      </c>
      <c r="F19" s="115">
        <f>F20*1.25</f>
        <v>18.553104026576449</v>
      </c>
      <c r="G19" s="115">
        <f t="shared" ref="G19:H20" si="8">G20*1.25</f>
        <v>18.553104026576449</v>
      </c>
      <c r="H19" s="115">
        <f t="shared" si="8"/>
        <v>18.553104026576449</v>
      </c>
      <c r="I19" s="60">
        <f>D19</f>
        <v>23.220238095238095</v>
      </c>
      <c r="J19" s="116">
        <f>I19*1.05</f>
        <v>24.381250000000001</v>
      </c>
      <c r="K19" s="60">
        <f>I19*1.1</f>
        <v>25.542261904761908</v>
      </c>
      <c r="L19" s="60">
        <f>K19*1.05</f>
        <v>26.819375000000004</v>
      </c>
      <c r="M19" s="60">
        <f>K19*1.1</f>
        <v>28.096488095238101</v>
      </c>
      <c r="N19" s="60">
        <f t="shared" ref="N19:O21" si="9">M19*1.1</f>
        <v>30.906136904761915</v>
      </c>
      <c r="O19" s="117">
        <f>N19*1.1</f>
        <v>33.996750595238112</v>
      </c>
      <c r="P19" s="137" t="s">
        <v>339</v>
      </c>
      <c r="Q19" s="120"/>
    </row>
    <row r="20" spans="1:17" x14ac:dyDescent="0.2">
      <c r="A20" s="111" t="s">
        <v>50</v>
      </c>
      <c r="B20" s="112">
        <f>B12</f>
        <v>13.94</v>
      </c>
      <c r="C20" s="113">
        <f t="shared" ref="C20:C22" si="10">B20*2080</f>
        <v>28995.200000000001</v>
      </c>
      <c r="D20" s="59">
        <f>D19-(D19*0.25)</f>
        <v>17.415178571428569</v>
      </c>
      <c r="E20" s="114">
        <f>D20*40*52</f>
        <v>36223.571428571428</v>
      </c>
      <c r="F20" s="59">
        <f>F21*1.25</f>
        <v>14.842483221261158</v>
      </c>
      <c r="G20" s="59">
        <f t="shared" si="8"/>
        <v>14.842483221261158</v>
      </c>
      <c r="H20" s="59">
        <f t="shared" si="8"/>
        <v>14.842483221261158</v>
      </c>
      <c r="I20" s="60">
        <f>D20</f>
        <v>17.415178571428569</v>
      </c>
      <c r="J20" s="116">
        <f t="shared" ref="J20:J21" si="11">I20*1.05</f>
        <v>18.285937499999999</v>
      </c>
      <c r="K20" s="60">
        <f>I20*1.1</f>
        <v>19.156696428571429</v>
      </c>
      <c r="L20" s="60">
        <f t="shared" ref="L20:L21" si="12">K20*1.05</f>
        <v>20.114531250000002</v>
      </c>
      <c r="M20" s="60">
        <f t="shared" ref="M20:M21" si="13">K20*1.1</f>
        <v>21.072366071428572</v>
      </c>
      <c r="N20" s="60">
        <f t="shared" si="9"/>
        <v>23.179602678571431</v>
      </c>
      <c r="O20" s="117">
        <f t="shared" si="9"/>
        <v>25.497562946428577</v>
      </c>
      <c r="P20" s="119" t="s">
        <v>83</v>
      </c>
      <c r="Q20" s="120"/>
    </row>
    <row r="21" spans="1:17" x14ac:dyDescent="0.2">
      <c r="A21" s="111" t="s">
        <v>51</v>
      </c>
      <c r="B21" s="112">
        <f>B13</f>
        <v>12.1</v>
      </c>
      <c r="C21" s="113">
        <f t="shared" si="10"/>
        <v>25168</v>
      </c>
      <c r="D21" s="59">
        <f>D20-(D20*0.25)</f>
        <v>13.061383928571427</v>
      </c>
      <c r="E21" s="114">
        <f>D21*40*52</f>
        <v>27167.678571428569</v>
      </c>
      <c r="F21" s="59">
        <f>H21</f>
        <v>11.873986577008926</v>
      </c>
      <c r="G21" s="60">
        <f>H21</f>
        <v>11.873986577008926</v>
      </c>
      <c r="H21" s="60">
        <f>0.909091*I21</f>
        <v>11.873986577008926</v>
      </c>
      <c r="I21" s="60">
        <f>D21</f>
        <v>13.061383928571427</v>
      </c>
      <c r="J21" s="116">
        <f t="shared" si="11"/>
        <v>13.714453124999999</v>
      </c>
      <c r="K21" s="60">
        <f>I21*1.1</f>
        <v>14.36752232142857</v>
      </c>
      <c r="L21" s="60">
        <f t="shared" si="12"/>
        <v>15.085898437499999</v>
      </c>
      <c r="M21" s="60">
        <f t="shared" si="13"/>
        <v>15.804274553571428</v>
      </c>
      <c r="N21" s="60">
        <f t="shared" si="9"/>
        <v>17.384702008928571</v>
      </c>
      <c r="O21" s="117">
        <f t="shared" si="9"/>
        <v>19.12317220982143</v>
      </c>
      <c r="P21" s="119" t="s">
        <v>184</v>
      </c>
      <c r="Q21" s="121"/>
    </row>
    <row r="22" spans="1:17" ht="28.5" x14ac:dyDescent="0.2">
      <c r="A22" s="111" t="s">
        <v>52</v>
      </c>
      <c r="B22" s="112">
        <f>B14</f>
        <v>14.43</v>
      </c>
      <c r="C22" s="113">
        <f t="shared" si="10"/>
        <v>30014.399999999998</v>
      </c>
      <c r="D22" s="59">
        <f>D20</f>
        <v>17.415178571428569</v>
      </c>
      <c r="E22" s="114">
        <f t="shared" ref="E22:M22" si="14">E20</f>
        <v>36223.571428571428</v>
      </c>
      <c r="F22" s="138">
        <f t="shared" si="14"/>
        <v>14.842483221261158</v>
      </c>
      <c r="G22" s="60">
        <f t="shared" si="14"/>
        <v>14.842483221261158</v>
      </c>
      <c r="H22" s="60">
        <f t="shared" si="14"/>
        <v>14.842483221261158</v>
      </c>
      <c r="I22" s="60">
        <f t="shared" si="14"/>
        <v>17.415178571428569</v>
      </c>
      <c r="J22" s="116">
        <f t="shared" si="14"/>
        <v>18.285937499999999</v>
      </c>
      <c r="K22" s="60">
        <f t="shared" si="14"/>
        <v>19.156696428571429</v>
      </c>
      <c r="L22" s="60">
        <f t="shared" si="14"/>
        <v>20.114531250000002</v>
      </c>
      <c r="M22" s="60">
        <f t="shared" si="14"/>
        <v>21.072366071428572</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K8:L8"/>
    <mergeCell ref="K9:L9"/>
    <mergeCell ref="K16:L16"/>
    <mergeCell ref="K17:L17"/>
    <mergeCell ref="I17:J17"/>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62" t="s">
        <v>96</v>
      </c>
      <c r="B1" s="262"/>
      <c r="C1" s="262"/>
      <c r="D1" s="262"/>
      <c r="E1" s="262"/>
      <c r="F1" s="262"/>
      <c r="G1" s="262"/>
      <c r="H1" s="262"/>
      <c r="I1" s="262"/>
      <c r="J1" s="262"/>
      <c r="K1" s="262"/>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2" t="s">
        <v>298</v>
      </c>
      <c r="B6" s="272"/>
      <c r="C6" s="272"/>
      <c r="D6" s="272"/>
    </row>
    <row r="8" spans="1:32" ht="15" x14ac:dyDescent="0.25">
      <c r="A8" s="88" t="s">
        <v>15</v>
      </c>
    </row>
    <row r="9" spans="1:32" ht="91.5" customHeight="1" x14ac:dyDescent="0.2">
      <c r="A9" s="272" t="s">
        <v>304</v>
      </c>
      <c r="B9" s="272"/>
      <c r="C9" s="272"/>
      <c r="D9" s="272"/>
    </row>
    <row r="10" spans="1:32" ht="15.75" customHeight="1" x14ac:dyDescent="0.2">
      <c r="A10" s="89"/>
      <c r="B10" s="89"/>
      <c r="C10" s="89"/>
      <c r="D10" s="89"/>
    </row>
    <row r="11" spans="1:32" ht="30.75" customHeight="1" x14ac:dyDescent="0.2">
      <c r="A11" s="272" t="s">
        <v>16</v>
      </c>
      <c r="B11" s="272"/>
      <c r="C11" s="272"/>
      <c r="D11" s="272"/>
    </row>
    <row r="12" spans="1:32" ht="15" thickBot="1" x14ac:dyDescent="0.25">
      <c r="A12" s="89"/>
      <c r="B12" s="89"/>
      <c r="C12" s="89"/>
      <c r="D12" s="89"/>
    </row>
    <row r="13" spans="1:32" ht="15.75" thickBot="1" x14ac:dyDescent="0.25">
      <c r="A13" s="269" t="s">
        <v>17</v>
      </c>
      <c r="B13" s="270"/>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1" t="s">
        <v>36</v>
      </c>
      <c r="B24" s="271"/>
      <c r="C24" s="271"/>
      <c r="D24" s="271"/>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305</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302</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S5" sqref="S5"/>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62" t="s">
        <v>98</v>
      </c>
      <c r="B1" s="262"/>
      <c r="C1" s="262"/>
      <c r="D1" s="262"/>
      <c r="E1" s="262"/>
      <c r="F1" s="262"/>
      <c r="G1" s="262"/>
      <c r="H1" s="262"/>
      <c r="I1" s="262"/>
      <c r="J1" s="262"/>
      <c r="K1" s="262"/>
      <c r="L1" s="262"/>
      <c r="M1" s="262"/>
      <c r="N1" s="262"/>
      <c r="O1" s="262"/>
      <c r="P1" s="262"/>
      <c r="Q1" s="262"/>
      <c r="R1" s="262"/>
    </row>
    <row r="2" spans="1:28" ht="15" thickBot="1" x14ac:dyDescent="0.25">
      <c r="B2" s="38"/>
      <c r="C2" s="38"/>
      <c r="P2" s="1"/>
      <c r="Q2" s="40"/>
    </row>
    <row r="3" spans="1:28" ht="12.75" customHeight="1" thickBot="1" x14ac:dyDescent="0.25">
      <c r="A3" s="299" t="s">
        <v>76</v>
      </c>
      <c r="B3" s="260" t="s">
        <v>100</v>
      </c>
      <c r="C3" s="261"/>
      <c r="D3" s="297" t="s">
        <v>77</v>
      </c>
      <c r="E3" s="298"/>
      <c r="F3" s="212" t="s">
        <v>78</v>
      </c>
      <c r="G3" s="211" t="s">
        <v>78</v>
      </c>
      <c r="H3" s="211" t="s">
        <v>78</v>
      </c>
      <c r="I3" s="303" t="s">
        <v>78</v>
      </c>
      <c r="J3" s="303"/>
      <c r="K3" s="303" t="s">
        <v>79</v>
      </c>
      <c r="L3" s="303"/>
      <c r="M3" s="211" t="s">
        <v>80</v>
      </c>
      <c r="N3" s="211" t="s">
        <v>80</v>
      </c>
      <c r="O3" s="213" t="s">
        <v>80</v>
      </c>
      <c r="P3" s="1"/>
      <c r="Q3" s="40"/>
      <c r="W3" s="273" t="s">
        <v>41</v>
      </c>
      <c r="X3" s="273"/>
      <c r="Y3" s="273"/>
      <c r="Z3" s="273"/>
      <c r="AA3" s="273"/>
      <c r="AB3" s="273"/>
    </row>
    <row r="4" spans="1:28" ht="14.45" customHeight="1" thickBot="1" x14ac:dyDescent="0.3">
      <c r="A4" s="300"/>
      <c r="B4" s="251" t="s">
        <v>101</v>
      </c>
      <c r="C4" s="253" t="s">
        <v>195</v>
      </c>
      <c r="D4" s="290" t="s">
        <v>101</v>
      </c>
      <c r="E4" s="292" t="s">
        <v>195</v>
      </c>
      <c r="F4" s="310" t="s">
        <v>196</v>
      </c>
      <c r="G4" s="308" t="s">
        <v>197</v>
      </c>
      <c r="H4" s="308" t="s">
        <v>198</v>
      </c>
      <c r="I4" s="304" t="s">
        <v>199</v>
      </c>
      <c r="J4" s="305"/>
      <c r="K4" s="304" t="s">
        <v>200</v>
      </c>
      <c r="L4" s="305"/>
      <c r="M4" s="312" t="s">
        <v>201</v>
      </c>
      <c r="N4" s="312" t="s">
        <v>202</v>
      </c>
      <c r="O4" s="306" t="s">
        <v>203</v>
      </c>
      <c r="P4" s="1"/>
      <c r="Q4" s="40"/>
      <c r="U4" s="1" t="s">
        <v>167</v>
      </c>
      <c r="V4" s="44" t="s">
        <v>170</v>
      </c>
      <c r="W4" s="44" t="s">
        <v>168</v>
      </c>
      <c r="X4" s="44" t="s">
        <v>171</v>
      </c>
      <c r="Y4" s="44" t="s">
        <v>172</v>
      </c>
      <c r="Z4" s="44" t="s">
        <v>173</v>
      </c>
      <c r="AA4" s="44" t="s">
        <v>174</v>
      </c>
    </row>
    <row r="5" spans="1:28" ht="27" customHeight="1" thickBot="1" x14ac:dyDescent="0.25">
      <c r="A5" s="301"/>
      <c r="B5" s="302"/>
      <c r="C5" s="289"/>
      <c r="D5" s="291"/>
      <c r="E5" s="293"/>
      <c r="F5" s="311"/>
      <c r="G5" s="309"/>
      <c r="H5" s="309"/>
      <c r="I5" s="45" t="s">
        <v>168</v>
      </c>
      <c r="J5" s="45" t="s">
        <v>169</v>
      </c>
      <c r="K5" s="207" t="s">
        <v>171</v>
      </c>
      <c r="L5" s="207" t="s">
        <v>287</v>
      </c>
      <c r="M5" s="313"/>
      <c r="N5" s="313"/>
      <c r="O5" s="307"/>
      <c r="P5" s="1"/>
      <c r="Q5" s="40"/>
      <c r="U5" s="1">
        <v>0</v>
      </c>
      <c r="V5" s="46">
        <f>H6</f>
        <v>20.408414429234092</v>
      </c>
      <c r="W5" s="46">
        <f>I6</f>
        <v>25.542261904761908</v>
      </c>
      <c r="X5" s="46">
        <f>K6</f>
        <v>28.096488095238101</v>
      </c>
      <c r="Y5" s="46">
        <f>M6</f>
        <v>30.906136904761915</v>
      </c>
      <c r="Z5" s="46">
        <f>N6</f>
        <v>33.996750595238112</v>
      </c>
      <c r="AA5" s="46">
        <f>O6</f>
        <v>37.396425654761927</v>
      </c>
    </row>
    <row r="6" spans="1:28" x14ac:dyDescent="0.2">
      <c r="A6" s="47" t="s">
        <v>41</v>
      </c>
      <c r="B6" s="48">
        <f>'1A'!B11</f>
        <v>15.65</v>
      </c>
      <c r="C6" s="49">
        <f>'1A'!C11</f>
        <v>32552</v>
      </c>
      <c r="D6" s="50">
        <f>'1A'!D11</f>
        <v>25.542261904761908</v>
      </c>
      <c r="E6" s="141">
        <f>'1A'!E11</f>
        <v>53127.904761904771</v>
      </c>
      <c r="F6" s="51">
        <f>'1A'!F11</f>
        <v>20.408414429234092</v>
      </c>
      <c r="G6" s="52">
        <f>'1A'!G11</f>
        <v>20.408414429234092</v>
      </c>
      <c r="H6" s="52">
        <f>'1A'!H11</f>
        <v>20.408414429234092</v>
      </c>
      <c r="I6" s="53">
        <f>'1A'!I11</f>
        <v>25.542261904761908</v>
      </c>
      <c r="J6" s="54">
        <f>'1A'!J11</f>
        <v>26.819375000000004</v>
      </c>
      <c r="K6" s="53">
        <f>'1A'!K11</f>
        <v>28.096488095238101</v>
      </c>
      <c r="L6" s="53">
        <f>'1A'!L11</f>
        <v>29.501312500000008</v>
      </c>
      <c r="M6" s="53">
        <f>'1A'!M11</f>
        <v>30.906136904761915</v>
      </c>
      <c r="N6" s="53">
        <f>'1A'!N11</f>
        <v>33.996750595238112</v>
      </c>
      <c r="O6" s="53">
        <f>'1A'!O11</f>
        <v>37.396425654761927</v>
      </c>
      <c r="P6" s="46"/>
      <c r="Q6" s="158"/>
      <c r="U6" s="1">
        <v>1</v>
      </c>
      <c r="V6" s="46">
        <f t="shared" ref="V6:V25" si="0">V5*1.025</f>
        <v>20.918624789964944</v>
      </c>
      <c r="W6" s="46">
        <f t="shared" ref="W6:W25" si="1">W5*1.025</f>
        <v>26.180818452380954</v>
      </c>
      <c r="X6" s="46">
        <f t="shared" ref="X6:X25" si="2">X5*1.025</f>
        <v>28.798900297619049</v>
      </c>
      <c r="Y6" s="46">
        <f t="shared" ref="Y6:Y25" si="3">Y5*1.025</f>
        <v>31.678790327380959</v>
      </c>
      <c r="Z6" s="46">
        <f t="shared" ref="Z6:Z25" si="4">Z5*1.025</f>
        <v>34.846669360119058</v>
      </c>
      <c r="AA6" s="46">
        <f t="shared" ref="AA6:AA25" si="5">AA5*1.025</f>
        <v>38.331336296130971</v>
      </c>
    </row>
    <row r="7" spans="1:28" x14ac:dyDescent="0.2">
      <c r="A7" s="286" t="s">
        <v>102</v>
      </c>
      <c r="B7" s="287"/>
      <c r="C7" s="287"/>
      <c r="D7" s="287"/>
      <c r="E7" s="287"/>
      <c r="F7" s="287"/>
      <c r="G7" s="287"/>
      <c r="H7" s="288"/>
      <c r="I7" s="55">
        <f>I6-H6</f>
        <v>5.1338474755278156</v>
      </c>
      <c r="J7" s="55">
        <f t="shared" ref="J7:O7" si="6">J6-I6</f>
        <v>1.2771130952380965</v>
      </c>
      <c r="K7" s="55">
        <f t="shared" si="6"/>
        <v>1.2771130952380965</v>
      </c>
      <c r="L7" s="55">
        <f>L6-K6</f>
        <v>1.4048244047619072</v>
      </c>
      <c r="M7" s="55">
        <f t="shared" si="6"/>
        <v>1.4048244047619072</v>
      </c>
      <c r="N7" s="55">
        <f t="shared" si="6"/>
        <v>3.0906136904761965</v>
      </c>
      <c r="O7" s="55">
        <f t="shared" si="6"/>
        <v>3.3996750595238154</v>
      </c>
      <c r="P7" s="1"/>
      <c r="U7" s="1">
        <v>2</v>
      </c>
      <c r="V7" s="46">
        <f t="shared" si="0"/>
        <v>21.441590409714067</v>
      </c>
      <c r="W7" s="46">
        <f t="shared" si="1"/>
        <v>26.835338913690475</v>
      </c>
      <c r="X7" s="46">
        <f t="shared" si="2"/>
        <v>29.518872805059523</v>
      </c>
      <c r="Y7" s="46">
        <f t="shared" si="3"/>
        <v>32.47076008556548</v>
      </c>
      <c r="Z7" s="46">
        <f t="shared" si="4"/>
        <v>35.717836094122035</v>
      </c>
      <c r="AA7" s="46">
        <f t="shared" si="5"/>
        <v>39.289619703534242</v>
      </c>
    </row>
    <row r="8" spans="1:28" x14ac:dyDescent="0.2">
      <c r="A8" s="56" t="s">
        <v>48</v>
      </c>
      <c r="B8" s="57">
        <f>'1A'!B19</f>
        <v>15.65</v>
      </c>
      <c r="C8" s="58">
        <f>'1A'!C19</f>
        <v>32552</v>
      </c>
      <c r="D8" s="57">
        <f>'1A'!D19</f>
        <v>23.220238095238095</v>
      </c>
      <c r="E8" s="58">
        <f>'1A'!E19</f>
        <v>48298.095238095237</v>
      </c>
      <c r="F8" s="59">
        <f>'1A'!F19</f>
        <v>18.553104026576449</v>
      </c>
      <c r="G8" s="60">
        <f>'1A'!G19</f>
        <v>18.553104026576449</v>
      </c>
      <c r="H8" s="60">
        <f>'1A'!H19</f>
        <v>18.553104026576449</v>
      </c>
      <c r="I8" s="61">
        <f>'1A'!I19</f>
        <v>23.220238095238095</v>
      </c>
      <c r="J8" s="61">
        <f>'1A'!J19</f>
        <v>24.381250000000001</v>
      </c>
      <c r="K8" s="61">
        <f>'1A'!K19</f>
        <v>25.542261904761908</v>
      </c>
      <c r="L8" s="61">
        <f>'1A'!L19</f>
        <v>26.819375000000004</v>
      </c>
      <c r="M8" s="61">
        <f>'1A'!M19</f>
        <v>28.096488095238101</v>
      </c>
      <c r="N8" s="61">
        <f>'1A'!N19</f>
        <v>30.906136904761915</v>
      </c>
      <c r="O8" s="62">
        <f>'1A'!O19</f>
        <v>33.996750595238112</v>
      </c>
      <c r="P8" s="1"/>
      <c r="U8" s="1">
        <v>3</v>
      </c>
      <c r="V8" s="46">
        <f t="shared" si="0"/>
        <v>21.977630169956917</v>
      </c>
      <c r="W8" s="46">
        <f t="shared" si="1"/>
        <v>27.506222386532734</v>
      </c>
      <c r="X8" s="46">
        <f t="shared" si="2"/>
        <v>30.256844625186009</v>
      </c>
      <c r="Y8" s="46">
        <f t="shared" si="3"/>
        <v>33.282529087704617</v>
      </c>
      <c r="Z8" s="46">
        <f t="shared" si="4"/>
        <v>36.610781996475083</v>
      </c>
      <c r="AA8" s="46">
        <f t="shared" si="5"/>
        <v>40.271860196122596</v>
      </c>
    </row>
    <row r="9" spans="1:28" x14ac:dyDescent="0.2">
      <c r="A9" s="286" t="s">
        <v>102</v>
      </c>
      <c r="B9" s="287"/>
      <c r="C9" s="287"/>
      <c r="D9" s="287"/>
      <c r="E9" s="287"/>
      <c r="F9" s="287"/>
      <c r="G9" s="287"/>
      <c r="H9" s="288"/>
      <c r="I9" s="55">
        <f>I8-H8</f>
        <v>4.667134068661646</v>
      </c>
      <c r="J9" s="55">
        <f t="shared" ref="J9:O9" si="7">J8-I8</f>
        <v>1.1610119047619065</v>
      </c>
      <c r="K9" s="55">
        <f t="shared" si="7"/>
        <v>1.1610119047619065</v>
      </c>
      <c r="L9" s="55">
        <f>L8-K8</f>
        <v>1.2771130952380965</v>
      </c>
      <c r="M9" s="55">
        <f>M8-L8</f>
        <v>1.2771130952380965</v>
      </c>
      <c r="N9" s="55">
        <f t="shared" si="7"/>
        <v>2.8096488095238144</v>
      </c>
      <c r="O9" s="55">
        <f t="shared" si="7"/>
        <v>3.0906136904761965</v>
      </c>
      <c r="P9" s="1"/>
      <c r="U9" s="1">
        <v>4</v>
      </c>
      <c r="V9" s="46">
        <f t="shared" si="0"/>
        <v>22.527070924205837</v>
      </c>
      <c r="W9" s="46">
        <f t="shared" si="1"/>
        <v>28.19387794619605</v>
      </c>
      <c r="X9" s="46">
        <f t="shared" si="2"/>
        <v>31.013265740815655</v>
      </c>
      <c r="Y9" s="46">
        <f t="shared" si="3"/>
        <v>34.11459231489723</v>
      </c>
      <c r="Z9" s="46">
        <f t="shared" si="4"/>
        <v>37.52605154638696</v>
      </c>
      <c r="AA9" s="46">
        <f t="shared" si="5"/>
        <v>41.27865670102566</v>
      </c>
    </row>
    <row r="10" spans="1:28" x14ac:dyDescent="0.2">
      <c r="P10" s="1"/>
      <c r="Q10" s="40"/>
      <c r="U10" s="1">
        <v>5</v>
      </c>
      <c r="V10" s="46">
        <f t="shared" si="0"/>
        <v>23.090247697310982</v>
      </c>
      <c r="W10" s="46">
        <f t="shared" si="1"/>
        <v>28.89872489485095</v>
      </c>
      <c r="X10" s="46">
        <f t="shared" si="2"/>
        <v>31.788597384336043</v>
      </c>
      <c r="Y10" s="46">
        <f t="shared" si="3"/>
        <v>34.967457122769659</v>
      </c>
      <c r="Z10" s="46">
        <f t="shared" si="4"/>
        <v>38.464202835046628</v>
      </c>
      <c r="AA10" s="46">
        <f t="shared" si="5"/>
        <v>42.310623118551298</v>
      </c>
    </row>
    <row r="11" spans="1:28" x14ac:dyDescent="0.2">
      <c r="P11" s="1"/>
      <c r="Q11" s="40"/>
      <c r="U11" s="1">
        <v>6</v>
      </c>
      <c r="V11" s="46">
        <f t="shared" si="0"/>
        <v>23.667503889743756</v>
      </c>
      <c r="W11" s="46">
        <f t="shared" si="1"/>
        <v>29.621193017222222</v>
      </c>
      <c r="X11" s="46">
        <f t="shared" si="2"/>
        <v>32.583312318944444</v>
      </c>
      <c r="Y11" s="46">
        <f t="shared" si="3"/>
        <v>35.841643550838896</v>
      </c>
      <c r="Z11" s="46">
        <f t="shared" si="4"/>
        <v>39.425807905922788</v>
      </c>
      <c r="AA11" s="46">
        <f t="shared" si="5"/>
        <v>43.368388696515076</v>
      </c>
    </row>
    <row r="12" spans="1:28" x14ac:dyDescent="0.2">
      <c r="P12" s="1"/>
      <c r="Q12" s="40"/>
      <c r="U12" s="1">
        <v>7</v>
      </c>
      <c r="V12" s="46">
        <f t="shared" si="0"/>
        <v>24.259191486987348</v>
      </c>
      <c r="W12" s="46">
        <f t="shared" si="1"/>
        <v>30.361722842652775</v>
      </c>
      <c r="X12" s="46">
        <f t="shared" si="2"/>
        <v>33.397895126918051</v>
      </c>
      <c r="Y12" s="46">
        <f t="shared" si="3"/>
        <v>36.737684639609867</v>
      </c>
      <c r="Z12" s="46">
        <f t="shared" si="4"/>
        <v>40.411453103570857</v>
      </c>
      <c r="AA12" s="46">
        <f t="shared" si="5"/>
        <v>44.452598413927952</v>
      </c>
    </row>
    <row r="13" spans="1:28" x14ac:dyDescent="0.2">
      <c r="P13" s="1"/>
      <c r="Q13" s="40"/>
      <c r="U13" s="1">
        <v>8</v>
      </c>
      <c r="V13" s="46">
        <f t="shared" si="0"/>
        <v>24.865671274162029</v>
      </c>
      <c r="W13" s="46">
        <f t="shared" si="1"/>
        <v>31.12076591371909</v>
      </c>
      <c r="X13" s="46">
        <f t="shared" si="2"/>
        <v>34.232842505091</v>
      </c>
      <c r="Y13" s="46">
        <f t="shared" si="3"/>
        <v>37.656126755600113</v>
      </c>
      <c r="Z13" s="46">
        <f t="shared" si="4"/>
        <v>41.421739431160127</v>
      </c>
      <c r="AA13" s="46">
        <f t="shared" si="5"/>
        <v>45.563913374276147</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25.487313056016077</v>
      </c>
      <c r="W14" s="46">
        <f t="shared" si="1"/>
        <v>31.898785061562066</v>
      </c>
      <c r="X14" s="46">
        <f t="shared" si="2"/>
        <v>35.088663567718271</v>
      </c>
      <c r="Y14" s="46">
        <f t="shared" si="3"/>
        <v>38.597529924490111</v>
      </c>
      <c r="Z14" s="46">
        <f t="shared" si="4"/>
        <v>42.457282916939128</v>
      </c>
      <c r="AA14" s="46">
        <f t="shared" si="5"/>
        <v>46.70301120863305</v>
      </c>
    </row>
    <row r="15" spans="1:28" ht="15.75" thickBot="1" x14ac:dyDescent="0.3">
      <c r="A15" s="274" t="s">
        <v>104</v>
      </c>
      <c r="B15" s="277" t="s">
        <v>78</v>
      </c>
      <c r="C15" s="278"/>
      <c r="D15" s="278"/>
      <c r="E15" s="278" t="s">
        <v>78</v>
      </c>
      <c r="F15" s="278"/>
      <c r="G15" s="278"/>
      <c r="H15" s="278" t="s">
        <v>79</v>
      </c>
      <c r="I15" s="278"/>
      <c r="J15" s="278"/>
      <c r="K15" s="278" t="s">
        <v>80</v>
      </c>
      <c r="L15" s="278"/>
      <c r="M15" s="278"/>
      <c r="N15" s="278" t="s">
        <v>80</v>
      </c>
      <c r="O15" s="278"/>
      <c r="P15" s="279"/>
      <c r="Q15" s="278" t="s">
        <v>80</v>
      </c>
      <c r="R15" s="278"/>
      <c r="S15" s="279"/>
      <c r="T15" s="63"/>
      <c r="U15" s="1">
        <v>10</v>
      </c>
      <c r="V15" s="46">
        <f t="shared" si="0"/>
        <v>26.124495882416475</v>
      </c>
      <c r="W15" s="46">
        <f t="shared" si="1"/>
        <v>32.696254688101114</v>
      </c>
      <c r="X15" s="46">
        <f t="shared" si="2"/>
        <v>35.965880156911226</v>
      </c>
      <c r="Y15" s="46">
        <f t="shared" si="3"/>
        <v>39.562468172602358</v>
      </c>
      <c r="Z15" s="46">
        <f t="shared" si="4"/>
        <v>43.518714989862602</v>
      </c>
      <c r="AA15" s="46">
        <f t="shared" si="5"/>
        <v>47.870586488848872</v>
      </c>
    </row>
    <row r="16" spans="1:28" ht="15" x14ac:dyDescent="0.2">
      <c r="A16" s="275"/>
      <c r="B16" s="280" t="s">
        <v>204</v>
      </c>
      <c r="C16" s="281"/>
      <c r="D16" s="281"/>
      <c r="E16" s="294" t="s">
        <v>199</v>
      </c>
      <c r="F16" s="295"/>
      <c r="G16" s="296"/>
      <c r="H16" s="294" t="s">
        <v>200</v>
      </c>
      <c r="I16" s="295"/>
      <c r="J16" s="296"/>
      <c r="K16" s="283" t="s">
        <v>205</v>
      </c>
      <c r="L16" s="284"/>
      <c r="M16" s="285"/>
      <c r="N16" s="283" t="s">
        <v>202</v>
      </c>
      <c r="O16" s="284"/>
      <c r="P16" s="285"/>
      <c r="Q16" s="283" t="s">
        <v>206</v>
      </c>
      <c r="R16" s="284"/>
      <c r="S16" s="285"/>
      <c r="T16" s="64"/>
      <c r="U16" s="1">
        <v>11</v>
      </c>
      <c r="V16" s="46">
        <f t="shared" si="0"/>
        <v>26.777608279476883</v>
      </c>
      <c r="W16" s="46">
        <f t="shared" si="1"/>
        <v>33.513661055303636</v>
      </c>
      <c r="X16" s="46">
        <f t="shared" si="2"/>
        <v>36.865027160834003</v>
      </c>
      <c r="Y16" s="46">
        <f t="shared" si="3"/>
        <v>40.551529876917414</v>
      </c>
      <c r="Z16" s="46">
        <f t="shared" si="4"/>
        <v>44.606682864609162</v>
      </c>
      <c r="AA16" s="46">
        <f t="shared" si="5"/>
        <v>49.067351151070092</v>
      </c>
    </row>
    <row r="17" spans="1:27" ht="15" thickBot="1" x14ac:dyDescent="0.25">
      <c r="A17" s="27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27.447048486463803</v>
      </c>
      <c r="W17" s="46">
        <f t="shared" si="1"/>
        <v>34.351502581686226</v>
      </c>
      <c r="X17" s="46">
        <f t="shared" si="2"/>
        <v>37.786652839854852</v>
      </c>
      <c r="Y17" s="46">
        <f t="shared" si="3"/>
        <v>41.565318123840342</v>
      </c>
      <c r="Z17" s="46">
        <f t="shared" si="4"/>
        <v>45.721849936224388</v>
      </c>
      <c r="AA17" s="46">
        <f t="shared" si="5"/>
        <v>50.294034929846838</v>
      </c>
    </row>
    <row r="18" spans="1:27" x14ac:dyDescent="0.2">
      <c r="A18" s="72" t="s">
        <v>3</v>
      </c>
      <c r="B18" s="73">
        <f>H6</f>
        <v>20.408414429234092</v>
      </c>
      <c r="C18" s="73">
        <f>MEDIAN(B18,D18)</f>
        <v>21.193022299595505</v>
      </c>
      <c r="D18" s="73">
        <f>B18*((1.025)^3)</f>
        <v>21.977630169956917</v>
      </c>
      <c r="E18" s="74">
        <f>I6</f>
        <v>25.542261904761908</v>
      </c>
      <c r="F18" s="73">
        <f>MEDIAN(E18,G18)</f>
        <v>26.524242145647321</v>
      </c>
      <c r="G18" s="75">
        <f>E18*((1.025)^3)</f>
        <v>27.506222386532738</v>
      </c>
      <c r="H18" s="73">
        <f>K6</f>
        <v>28.096488095238101</v>
      </c>
      <c r="I18" s="73">
        <f>MEDIAN(H18,J18)</f>
        <v>29.17666636021206</v>
      </c>
      <c r="J18" s="75">
        <f>H18*((1.025)^3)</f>
        <v>30.256844625186016</v>
      </c>
      <c r="K18" s="74">
        <f>M6</f>
        <v>30.906136904761915</v>
      </c>
      <c r="L18" s="73">
        <f>MEDIAN(K18,M18)</f>
        <v>32.094332996233263</v>
      </c>
      <c r="M18" s="75">
        <f>K18*((1.025)^3)</f>
        <v>33.282529087704617</v>
      </c>
      <c r="N18" s="74">
        <f>N6</f>
        <v>33.996750595238112</v>
      </c>
      <c r="O18" s="73">
        <f>MEDIAN(N18,P18)</f>
        <v>35.303766295856605</v>
      </c>
      <c r="P18" s="75">
        <f>N18*((1.025)^3)</f>
        <v>36.61078199647509</v>
      </c>
      <c r="Q18" s="74">
        <f>O6</f>
        <v>37.396425654761927</v>
      </c>
      <c r="R18" s="73">
        <f>MEDIAN(Q18,S18)</f>
        <v>38.834142925442265</v>
      </c>
      <c r="S18" s="75">
        <f>Q18*((1.025)^3)</f>
        <v>40.271860196122603</v>
      </c>
      <c r="T18" s="73"/>
      <c r="U18" s="1">
        <v>13</v>
      </c>
      <c r="V18" s="46">
        <f t="shared" si="0"/>
        <v>28.133224698625394</v>
      </c>
      <c r="W18" s="46">
        <f t="shared" si="1"/>
        <v>35.210290146228381</v>
      </c>
      <c r="X18" s="46">
        <f t="shared" si="2"/>
        <v>38.731319160851221</v>
      </c>
      <c r="Y18" s="46">
        <f t="shared" si="3"/>
        <v>42.60445107693635</v>
      </c>
      <c r="Z18" s="46">
        <f t="shared" si="4"/>
        <v>46.864896184629991</v>
      </c>
      <c r="AA18" s="46">
        <f t="shared" si="5"/>
        <v>51.551385803093005</v>
      </c>
    </row>
    <row r="19" spans="1:27" x14ac:dyDescent="0.2">
      <c r="A19" s="76" t="s">
        <v>4</v>
      </c>
      <c r="B19" s="73">
        <f>B18*((1.025)^4)</f>
        <v>22.527070924205837</v>
      </c>
      <c r="C19" s="73">
        <f t="shared" ref="C19:C23" si="8">MEDIAN(B19,D19)</f>
        <v>23.097287406974797</v>
      </c>
      <c r="D19" s="73">
        <f>B18*((1.025)^6)</f>
        <v>23.667503889743756</v>
      </c>
      <c r="E19" s="74">
        <f>E18*((1.025)^4)</f>
        <v>28.193877946196054</v>
      </c>
      <c r="F19" s="73">
        <f t="shared" ref="F19:F23" si="9">MEDIAN(E19,G19)</f>
        <v>28.907535481709139</v>
      </c>
      <c r="G19" s="75">
        <f>E18*((1.025)^6)</f>
        <v>29.621193017222225</v>
      </c>
      <c r="H19" s="73">
        <f>H18*((1.025)^4)</f>
        <v>31.013265740815662</v>
      </c>
      <c r="I19" s="73">
        <f t="shared" ref="I19:I23" si="10">MEDIAN(H19,J19)</f>
        <v>31.798289029880056</v>
      </c>
      <c r="J19" s="75">
        <f>H18*((1.025)^6)</f>
        <v>32.583312318944451</v>
      </c>
      <c r="K19" s="74">
        <f>K18*((1.025)^4)</f>
        <v>34.11459231489723</v>
      </c>
      <c r="L19" s="73">
        <f t="shared" ref="L19:L23" si="11">MEDIAN(K19,M19)</f>
        <v>34.978117932868059</v>
      </c>
      <c r="M19" s="75">
        <f>K18*((1.025)^6)</f>
        <v>35.841643550838896</v>
      </c>
      <c r="N19" s="74">
        <f>N18*((1.025)^4)</f>
        <v>37.52605154638696</v>
      </c>
      <c r="O19" s="73">
        <f t="shared" ref="O19:O23" si="12">MEDIAN(N19,P19)</f>
        <v>38.475929726154874</v>
      </c>
      <c r="P19" s="75">
        <f>N18*((1.025)^6)</f>
        <v>39.425807905922795</v>
      </c>
      <c r="Q19" s="74">
        <f>Q18*((1.025)^4)</f>
        <v>41.27865670102566</v>
      </c>
      <c r="R19" s="73">
        <f t="shared" ref="R19:R23" si="13">MEDIAN(Q19,S19)</f>
        <v>42.323522698770368</v>
      </c>
      <c r="S19" s="75">
        <f>Q18*((1.025)^6)</f>
        <v>43.368388696515076</v>
      </c>
      <c r="T19" s="73"/>
      <c r="U19" s="1">
        <v>14</v>
      </c>
      <c r="V19" s="46">
        <f t="shared" si="0"/>
        <v>28.836555316091026</v>
      </c>
      <c r="W19" s="46">
        <f t="shared" si="1"/>
        <v>36.090547399884088</v>
      </c>
      <c r="X19" s="46">
        <f t="shared" si="2"/>
        <v>39.699602139872496</v>
      </c>
      <c r="Y19" s="46">
        <f t="shared" si="3"/>
        <v>43.669562353859753</v>
      </c>
      <c r="Z19" s="46">
        <f t="shared" si="4"/>
        <v>48.036518589245738</v>
      </c>
      <c r="AA19" s="46">
        <f t="shared" si="5"/>
        <v>52.840170448170326</v>
      </c>
    </row>
    <row r="20" spans="1:27" x14ac:dyDescent="0.2">
      <c r="A20" s="76" t="s">
        <v>5</v>
      </c>
      <c r="B20" s="73">
        <f>B18*((1.025)^7)</f>
        <v>24.259191486987351</v>
      </c>
      <c r="C20" s="73">
        <f t="shared" si="8"/>
        <v>24.873252271501713</v>
      </c>
      <c r="D20" s="73">
        <f>B18*((1.025)^9)</f>
        <v>25.487313056016077</v>
      </c>
      <c r="E20" s="74">
        <f>E18*((1.025)^7)</f>
        <v>30.361722842652782</v>
      </c>
      <c r="F20" s="73">
        <f t="shared" si="9"/>
        <v>31.130253952107424</v>
      </c>
      <c r="G20" s="75">
        <f>E18*((1.025)^9)</f>
        <v>31.898785061562069</v>
      </c>
      <c r="H20" s="73">
        <f>H18*((1.025)^7)</f>
        <v>33.397895126918066</v>
      </c>
      <c r="I20" s="73">
        <f t="shared" si="10"/>
        <v>34.243279347318172</v>
      </c>
      <c r="J20" s="75">
        <f>H18*((1.025)^9)</f>
        <v>35.088663567718278</v>
      </c>
      <c r="K20" s="74">
        <f>K18*((1.025)^7)</f>
        <v>36.737684639609874</v>
      </c>
      <c r="L20" s="73">
        <f t="shared" si="11"/>
        <v>37.667607282049993</v>
      </c>
      <c r="M20" s="75">
        <f>K18*((1.025)^9)</f>
        <v>38.597529924490111</v>
      </c>
      <c r="N20" s="74">
        <f>N18*((1.025)^7)</f>
        <v>40.411453103570864</v>
      </c>
      <c r="O20" s="73">
        <f t="shared" si="12"/>
        <v>41.434368010255</v>
      </c>
      <c r="P20" s="75">
        <f>N18*((1.025)^9)</f>
        <v>42.457282916939128</v>
      </c>
      <c r="Q20" s="74">
        <f>Q18*((1.025)^7)</f>
        <v>44.452598413927959</v>
      </c>
      <c r="R20" s="73">
        <f t="shared" si="13"/>
        <v>45.577804811280501</v>
      </c>
      <c r="S20" s="75">
        <f>Q18*((1.025)^9)</f>
        <v>46.70301120863305</v>
      </c>
      <c r="T20" s="73"/>
      <c r="U20" s="1">
        <v>15</v>
      </c>
      <c r="V20" s="46">
        <f t="shared" si="0"/>
        <v>29.557469198993299</v>
      </c>
      <c r="W20" s="46">
        <f t="shared" si="1"/>
        <v>36.99281108488119</v>
      </c>
      <c r="X20" s="46">
        <f t="shared" si="2"/>
        <v>40.692092193369305</v>
      </c>
      <c r="Y20" s="46">
        <f t="shared" si="3"/>
        <v>44.761301412706246</v>
      </c>
      <c r="Z20" s="46">
        <f t="shared" si="4"/>
        <v>49.237431553976876</v>
      </c>
      <c r="AA20" s="46">
        <f t="shared" si="5"/>
        <v>54.161174709374578</v>
      </c>
    </row>
    <row r="21" spans="1:27" x14ac:dyDescent="0.2">
      <c r="A21" s="76" t="s">
        <v>6</v>
      </c>
      <c r="B21" s="73">
        <f>B18*((1.025)^10)</f>
        <v>26.124495882416479</v>
      </c>
      <c r="C21" s="73">
        <f t="shared" si="8"/>
        <v>26.785772184440145</v>
      </c>
      <c r="D21" s="73">
        <f>B18*((1.025)^12)</f>
        <v>27.44704848646381</v>
      </c>
      <c r="E21" s="74">
        <f>E18*((1.025)^10)</f>
        <v>32.696254688101121</v>
      </c>
      <c r="F21" s="73">
        <f t="shared" si="9"/>
        <v>33.523878634893677</v>
      </c>
      <c r="G21" s="75">
        <f>E18*((1.025)^12)</f>
        <v>34.35150258168624</v>
      </c>
      <c r="H21" s="73">
        <f>H18*((1.025)^10)</f>
        <v>35.96588015691124</v>
      </c>
      <c r="I21" s="73">
        <f t="shared" si="10"/>
        <v>36.876266498383053</v>
      </c>
      <c r="J21" s="75">
        <f>H18*((1.025)^12)</f>
        <v>37.786652839854867</v>
      </c>
      <c r="K21" s="74">
        <f>K18*((1.025)^10)</f>
        <v>39.562468172602365</v>
      </c>
      <c r="L21" s="73">
        <f t="shared" si="11"/>
        <v>40.563893148221361</v>
      </c>
      <c r="M21" s="75">
        <f>K18*((1.025)^12)</f>
        <v>41.565318123840356</v>
      </c>
      <c r="N21" s="74">
        <f>N18*((1.025)^10)</f>
        <v>43.518714989862609</v>
      </c>
      <c r="O21" s="73">
        <f t="shared" si="12"/>
        <v>44.620282463043509</v>
      </c>
      <c r="P21" s="75">
        <f>N18*((1.025)^12)</f>
        <v>45.721849936224402</v>
      </c>
      <c r="Q21" s="74">
        <f>Q18*((1.025)^10)</f>
        <v>47.870586488848879</v>
      </c>
      <c r="R21" s="73">
        <f t="shared" si="13"/>
        <v>49.082310709347865</v>
      </c>
      <c r="S21" s="75">
        <f>Q18*((1.025)^12)</f>
        <v>50.294034929846845</v>
      </c>
      <c r="T21" s="73"/>
      <c r="U21" s="1">
        <v>16</v>
      </c>
      <c r="V21" s="46">
        <f t="shared" si="0"/>
        <v>30.296405928968131</v>
      </c>
      <c r="W21" s="46">
        <f t="shared" si="1"/>
        <v>37.917631362003213</v>
      </c>
      <c r="X21" s="46">
        <f t="shared" si="2"/>
        <v>41.709394498203537</v>
      </c>
      <c r="Y21" s="46">
        <f t="shared" si="3"/>
        <v>45.880333948023896</v>
      </c>
      <c r="Z21" s="46">
        <f t="shared" si="4"/>
        <v>50.468367342826291</v>
      </c>
      <c r="AA21" s="46">
        <f t="shared" si="5"/>
        <v>55.51520407710894</v>
      </c>
    </row>
    <row r="22" spans="1:27" x14ac:dyDescent="0.2">
      <c r="A22" s="76" t="s">
        <v>107</v>
      </c>
      <c r="B22" s="73">
        <f>B18*((1.025)^13)</f>
        <v>28.133224698625405</v>
      </c>
      <c r="C22" s="73">
        <f t="shared" si="8"/>
        <v>28.845346948809361</v>
      </c>
      <c r="D22" s="73">
        <f>B18*((1.025)^15)</f>
        <v>29.557469198993317</v>
      </c>
      <c r="E22" s="74">
        <f>E18*((1.025)^13)</f>
        <v>35.210290146228395</v>
      </c>
      <c r="F22" s="73">
        <f t="shared" si="9"/>
        <v>36.1015506155548</v>
      </c>
      <c r="G22" s="75">
        <f>E18*((1.025)^15)</f>
        <v>36.992811084881204</v>
      </c>
      <c r="H22" s="73">
        <f>H18*((1.025)^13)</f>
        <v>38.731319160851235</v>
      </c>
      <c r="I22" s="73">
        <f t="shared" si="10"/>
        <v>39.711705677110288</v>
      </c>
      <c r="J22" s="75">
        <f>H18*((1.025)^15)</f>
        <v>40.692092193369334</v>
      </c>
      <c r="K22" s="74">
        <f>K18*((1.025)^13)</f>
        <v>42.604451076936364</v>
      </c>
      <c r="L22" s="73">
        <f t="shared" si="11"/>
        <v>43.682876244821315</v>
      </c>
      <c r="M22" s="75">
        <f>K18*((1.025)^15)</f>
        <v>44.761301412706267</v>
      </c>
      <c r="N22" s="74">
        <f>N18*((1.025)^13)</f>
        <v>46.864896184630005</v>
      </c>
      <c r="O22" s="73">
        <f t="shared" si="12"/>
        <v>48.051163869303451</v>
      </c>
      <c r="P22" s="75">
        <f>N18*((1.025)^15)</f>
        <v>49.237431553976904</v>
      </c>
      <c r="Q22" s="74">
        <f>Q18*((1.025)^13)</f>
        <v>51.551385803093012</v>
      </c>
      <c r="R22" s="73">
        <f t="shared" si="13"/>
        <v>52.856280256233802</v>
      </c>
      <c r="S22" s="75">
        <f>Q18*((1.025)^15)</f>
        <v>54.161174709374599</v>
      </c>
      <c r="T22" s="73"/>
      <c r="U22" s="1">
        <v>17</v>
      </c>
      <c r="V22" s="46">
        <f t="shared" si="0"/>
        <v>31.05381607719233</v>
      </c>
      <c r="W22" s="46">
        <f t="shared" si="1"/>
        <v>38.865572146053289</v>
      </c>
      <c r="X22" s="46">
        <f t="shared" si="2"/>
        <v>42.752129360658621</v>
      </c>
      <c r="Y22" s="46">
        <f t="shared" si="3"/>
        <v>47.027342296724491</v>
      </c>
      <c r="Z22" s="46">
        <f t="shared" si="4"/>
        <v>51.730076526396942</v>
      </c>
      <c r="AA22" s="46">
        <f t="shared" si="5"/>
        <v>56.903084179036661</v>
      </c>
    </row>
    <row r="23" spans="1:27" x14ac:dyDescent="0.2">
      <c r="A23" s="77" t="s">
        <v>108</v>
      </c>
      <c r="B23" s="78">
        <f>B18*((1.025)^16)</f>
        <v>30.296405928968149</v>
      </c>
      <c r="C23" s="78">
        <f t="shared" si="8"/>
        <v>31.868984666485431</v>
      </c>
      <c r="D23" s="78">
        <f>B18*((1.025)^20)</f>
        <v>33.441563404002714</v>
      </c>
      <c r="E23" s="79">
        <f>E18*((1.025)^16)</f>
        <v>37.917631362003235</v>
      </c>
      <c r="F23" s="78">
        <f t="shared" si="9"/>
        <v>39.885800820674589</v>
      </c>
      <c r="G23" s="80">
        <f>E18*((1.025)^20)</f>
        <v>41.853970279345937</v>
      </c>
      <c r="H23" s="79">
        <f>H18*((1.025)^16)</f>
        <v>41.709394498203558</v>
      </c>
      <c r="I23" s="78">
        <f t="shared" si="10"/>
        <v>43.874380902742047</v>
      </c>
      <c r="J23" s="80">
        <f>H18*((1.025)^20)</f>
        <v>46.039367307280536</v>
      </c>
      <c r="K23" s="78">
        <f>K18*((1.025)^16)</f>
        <v>45.880333948023925</v>
      </c>
      <c r="L23" s="78">
        <f t="shared" si="11"/>
        <v>48.261818993016263</v>
      </c>
      <c r="M23" s="80">
        <f>K18*((1.025)^20)</f>
        <v>50.643304038008594</v>
      </c>
      <c r="N23" s="78">
        <f>N18*((1.025)^16)</f>
        <v>50.468367342826319</v>
      </c>
      <c r="O23" s="78">
        <f t="shared" si="12"/>
        <v>53.088000892317893</v>
      </c>
      <c r="P23" s="78">
        <f>N18*((1.025)^20)</f>
        <v>55.707634441809461</v>
      </c>
      <c r="Q23" s="79">
        <f>Q18*((1.025)^16)</f>
        <v>55.515204077108962</v>
      </c>
      <c r="R23" s="78">
        <f t="shared" si="13"/>
        <v>58.396800981549688</v>
      </c>
      <c r="S23" s="80">
        <f>Q18*((1.025)^20)</f>
        <v>61.278397885990415</v>
      </c>
      <c r="T23" s="73"/>
      <c r="U23" s="1">
        <v>18</v>
      </c>
      <c r="V23" s="46">
        <f t="shared" si="0"/>
        <v>31.830161479122136</v>
      </c>
      <c r="W23" s="46">
        <f t="shared" si="1"/>
        <v>39.837211449704618</v>
      </c>
      <c r="X23" s="46">
        <f t="shared" si="2"/>
        <v>43.820932594675085</v>
      </c>
      <c r="Y23" s="46">
        <f t="shared" si="3"/>
        <v>48.203025854142602</v>
      </c>
      <c r="Z23" s="46">
        <f t="shared" si="4"/>
        <v>53.023328439556863</v>
      </c>
      <c r="AA23" s="46">
        <f t="shared" si="5"/>
        <v>58.325661283512574</v>
      </c>
    </row>
    <row r="24" spans="1:27" ht="15" x14ac:dyDescent="0.25">
      <c r="A24" s="44"/>
      <c r="B24" s="36"/>
      <c r="C24" s="46"/>
      <c r="D24" s="36"/>
      <c r="E24" s="81"/>
      <c r="F24" s="81"/>
      <c r="G24" s="81"/>
      <c r="H24" s="81"/>
      <c r="I24" s="73"/>
      <c r="J24" s="73"/>
      <c r="M24" s="40"/>
      <c r="P24" s="1"/>
      <c r="U24" s="1">
        <v>19</v>
      </c>
      <c r="V24" s="46">
        <f t="shared" si="0"/>
        <v>32.625915516100186</v>
      </c>
      <c r="W24" s="46">
        <f t="shared" si="1"/>
        <v>40.83314173594723</v>
      </c>
      <c r="X24" s="46">
        <f t="shared" si="2"/>
        <v>44.916455909541959</v>
      </c>
      <c r="Y24" s="46">
        <f t="shared" si="3"/>
        <v>49.408101500496166</v>
      </c>
      <c r="Z24" s="46">
        <f t="shared" si="4"/>
        <v>54.34891165054578</v>
      </c>
      <c r="AA24" s="46">
        <f t="shared" si="5"/>
        <v>59.783802815600382</v>
      </c>
    </row>
    <row r="25" spans="1:27" ht="15" x14ac:dyDescent="0.25">
      <c r="A25" s="44"/>
      <c r="B25" s="36"/>
      <c r="C25" s="46"/>
      <c r="D25" s="36"/>
      <c r="E25" s="81"/>
      <c r="F25" s="81"/>
      <c r="G25" s="81"/>
      <c r="H25" s="81"/>
      <c r="I25" s="73"/>
      <c r="J25" s="73"/>
      <c r="M25" s="40"/>
      <c r="P25" s="1"/>
      <c r="U25" s="1">
        <v>20</v>
      </c>
      <c r="V25" s="46">
        <f t="shared" si="0"/>
        <v>33.441563404002686</v>
      </c>
      <c r="W25" s="46">
        <f t="shared" si="1"/>
        <v>41.853970279345909</v>
      </c>
      <c r="X25" s="46">
        <f t="shared" si="2"/>
        <v>46.039367307280507</v>
      </c>
      <c r="Y25" s="46">
        <f t="shared" si="3"/>
        <v>50.643304038008566</v>
      </c>
      <c r="Z25" s="46">
        <f t="shared" si="4"/>
        <v>55.707634441809418</v>
      </c>
      <c r="AA25" s="46">
        <f t="shared" si="5"/>
        <v>61.278397885990387</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74" t="s">
        <v>104</v>
      </c>
      <c r="B29" s="277" t="s">
        <v>78</v>
      </c>
      <c r="C29" s="278"/>
      <c r="D29" s="278"/>
      <c r="E29" s="278" t="s">
        <v>78</v>
      </c>
      <c r="F29" s="278"/>
      <c r="G29" s="278"/>
      <c r="H29" s="278" t="s">
        <v>79</v>
      </c>
      <c r="I29" s="278"/>
      <c r="J29" s="278"/>
      <c r="K29" s="278" t="s">
        <v>80</v>
      </c>
      <c r="L29" s="278"/>
      <c r="M29" s="278"/>
      <c r="N29" s="278" t="s">
        <v>80</v>
      </c>
      <c r="O29" s="278"/>
      <c r="P29" s="279"/>
      <c r="Q29" s="278" t="s">
        <v>80</v>
      </c>
      <c r="R29" s="278"/>
      <c r="S29" s="279"/>
      <c r="U29" s="46" t="s">
        <v>167</v>
      </c>
      <c r="V29" s="46" t="s">
        <v>170</v>
      </c>
      <c r="W29" s="46" t="s">
        <v>168</v>
      </c>
      <c r="X29" s="46" t="s">
        <v>171</v>
      </c>
      <c r="Y29" s="46" t="s">
        <v>172</v>
      </c>
      <c r="Z29" s="46" t="s">
        <v>173</v>
      </c>
      <c r="AA29" s="46" t="s">
        <v>174</v>
      </c>
    </row>
    <row r="30" spans="1:27" ht="15" x14ac:dyDescent="0.2">
      <c r="A30" s="275"/>
      <c r="B30" s="280" t="s">
        <v>103</v>
      </c>
      <c r="C30" s="281"/>
      <c r="D30" s="282"/>
      <c r="E30" s="283" t="s">
        <v>199</v>
      </c>
      <c r="F30" s="284"/>
      <c r="G30" s="284"/>
      <c r="H30" s="294" t="s">
        <v>200</v>
      </c>
      <c r="I30" s="295"/>
      <c r="J30" s="296"/>
      <c r="K30" s="283" t="s">
        <v>201</v>
      </c>
      <c r="L30" s="284"/>
      <c r="M30" s="285"/>
      <c r="N30" s="283" t="s">
        <v>202</v>
      </c>
      <c r="O30" s="284"/>
      <c r="P30" s="285"/>
      <c r="Q30" s="283" t="s">
        <v>207</v>
      </c>
      <c r="R30" s="284"/>
      <c r="S30" s="285"/>
      <c r="U30" s="1">
        <v>0</v>
      </c>
      <c r="V30" s="209">
        <f>H8</f>
        <v>18.553104026576449</v>
      </c>
      <c r="W30" s="209">
        <f>I8</f>
        <v>23.220238095238095</v>
      </c>
      <c r="X30" s="209">
        <f>K8</f>
        <v>25.542261904761908</v>
      </c>
      <c r="Y30" s="209">
        <f>M8</f>
        <v>28.096488095238101</v>
      </c>
      <c r="Z30" s="209">
        <f>N8</f>
        <v>30.906136904761915</v>
      </c>
      <c r="AA30" s="209">
        <f>O8</f>
        <v>33.996750595238112</v>
      </c>
    </row>
    <row r="31" spans="1:27" ht="15" thickBot="1" x14ac:dyDescent="0.25">
      <c r="A31" s="27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19.016931627240858</v>
      </c>
      <c r="W31" s="209">
        <f t="shared" ref="W31:W50" si="15">W30*1.025</f>
        <v>23.800744047619045</v>
      </c>
      <c r="X31" s="209">
        <f t="shared" ref="X31:X50" si="16">X30*1.025</f>
        <v>26.180818452380954</v>
      </c>
      <c r="Y31" s="209">
        <f t="shared" ref="Y31:Y50" si="17">Y30*1.025</f>
        <v>28.798900297619049</v>
      </c>
      <c r="Z31" s="209">
        <f t="shared" ref="Z31:Z50" si="18">Z30*1.025</f>
        <v>31.678790327380959</v>
      </c>
      <c r="AA31" s="209">
        <f t="shared" ref="AA31:AA50" si="19">AA30*1.025</f>
        <v>34.846669360119058</v>
      </c>
    </row>
    <row r="32" spans="1:27" x14ac:dyDescent="0.2">
      <c r="A32" s="72" t="s">
        <v>3</v>
      </c>
      <c r="B32" s="73">
        <f>F8</f>
        <v>18.553104026576449</v>
      </c>
      <c r="C32" s="73">
        <f>MEDIAN(B32,D32)</f>
        <v>19.266383908723185</v>
      </c>
      <c r="D32" s="75">
        <f>B32*((1.025)^3)</f>
        <v>19.979663790869925</v>
      </c>
      <c r="E32" s="73">
        <f>I8</f>
        <v>23.220238095238095</v>
      </c>
      <c r="F32" s="73">
        <f>MEDIAN(E32,G32)</f>
        <v>24.112947405133927</v>
      </c>
      <c r="G32" s="73">
        <f>E32*((1.025)^3)</f>
        <v>25.005656715029758</v>
      </c>
      <c r="H32" s="74">
        <f>K8</f>
        <v>25.542261904761908</v>
      </c>
      <c r="I32" s="73">
        <f>MEDIAN(H32,J32)</f>
        <v>26.524242145647321</v>
      </c>
      <c r="J32" s="75">
        <f>H32*((1.025)^3)</f>
        <v>27.506222386532738</v>
      </c>
      <c r="K32" s="74">
        <f>M8</f>
        <v>28.096488095238101</v>
      </c>
      <c r="L32" s="73">
        <f>MEDIAN(K32,M32)</f>
        <v>29.17666636021206</v>
      </c>
      <c r="M32" s="75">
        <f>K32*((1.025)^3)</f>
        <v>30.256844625186016</v>
      </c>
      <c r="N32" s="74">
        <f>N8</f>
        <v>30.906136904761915</v>
      </c>
      <c r="O32" s="73">
        <f>MEDIAN(N32,P32)</f>
        <v>32.094332996233263</v>
      </c>
      <c r="P32" s="75">
        <f>N32*((1.025)^3)</f>
        <v>33.282529087704617</v>
      </c>
      <c r="Q32" s="74">
        <f>O8</f>
        <v>33.996750595238112</v>
      </c>
      <c r="R32" s="73">
        <f>MEDIAN(Q32,S32)</f>
        <v>35.303766295856605</v>
      </c>
      <c r="S32" s="75">
        <f>Q32*((1.025)^3)</f>
        <v>36.61078199647509</v>
      </c>
      <c r="U32" s="1">
        <v>2</v>
      </c>
      <c r="V32" s="209">
        <f t="shared" si="14"/>
        <v>19.492354917921876</v>
      </c>
      <c r="W32" s="209">
        <f t="shared" si="15"/>
        <v>24.395762648809519</v>
      </c>
      <c r="X32" s="209">
        <f t="shared" si="16"/>
        <v>26.835338913690475</v>
      </c>
      <c r="Y32" s="209">
        <f t="shared" si="17"/>
        <v>29.518872805059523</v>
      </c>
      <c r="Z32" s="209">
        <f t="shared" si="18"/>
        <v>32.47076008556548</v>
      </c>
      <c r="AA32" s="209">
        <f t="shared" si="19"/>
        <v>35.717836094122035</v>
      </c>
    </row>
    <row r="33" spans="1:27" x14ac:dyDescent="0.2">
      <c r="A33" s="76" t="s">
        <v>4</v>
      </c>
      <c r="B33" s="73">
        <f>B32*((1.025)^4)</f>
        <v>20.479155385641672</v>
      </c>
      <c r="C33" s="73">
        <f t="shared" ref="C33:C37" si="20">MEDIAN(B33,D33)</f>
        <v>20.997534006340725</v>
      </c>
      <c r="D33" s="75">
        <f>B32*((1.025)^6)</f>
        <v>21.515912627039778</v>
      </c>
      <c r="E33" s="73">
        <f>E32*((1.025)^4)</f>
        <v>25.6307981329055</v>
      </c>
      <c r="F33" s="73">
        <f t="shared" ref="F33:F37" si="21">MEDIAN(E33,G33)</f>
        <v>26.279577710644666</v>
      </c>
      <c r="G33" s="73">
        <f>E32*((1.025)^6)</f>
        <v>26.928357288383836</v>
      </c>
      <c r="H33" s="74">
        <f>H32*((1.025)^4)</f>
        <v>28.193877946196054</v>
      </c>
      <c r="I33" s="73">
        <f t="shared" ref="I33:I37" si="22">MEDIAN(H33,J33)</f>
        <v>28.907535481709139</v>
      </c>
      <c r="J33" s="75">
        <f>H32*((1.025)^6)</f>
        <v>29.621193017222225</v>
      </c>
      <c r="K33" s="74">
        <f>K32*((1.025)^4)</f>
        <v>31.013265740815662</v>
      </c>
      <c r="L33" s="73">
        <f t="shared" ref="L33:L37" si="23">MEDIAN(K33,M33)</f>
        <v>31.798289029880056</v>
      </c>
      <c r="M33" s="75">
        <f>K32*((1.025)^6)</f>
        <v>32.583312318944451</v>
      </c>
      <c r="N33" s="74">
        <f>N32*((1.025)^4)</f>
        <v>34.11459231489723</v>
      </c>
      <c r="O33" s="73">
        <f t="shared" ref="O33:O37" si="24">MEDIAN(N33,P33)</f>
        <v>34.978117932868059</v>
      </c>
      <c r="P33" s="75">
        <f>N32*((1.025)^6)</f>
        <v>35.841643550838896</v>
      </c>
      <c r="Q33" s="74">
        <f>Q32*((1.025)^4)</f>
        <v>37.52605154638696</v>
      </c>
      <c r="R33" s="73">
        <f t="shared" ref="R33:R37" si="25">MEDIAN(Q33,S33)</f>
        <v>38.475929726154874</v>
      </c>
      <c r="S33" s="75">
        <f>Q32*((1.025)^6)</f>
        <v>39.425807905922795</v>
      </c>
      <c r="U33" s="1">
        <v>3</v>
      </c>
      <c r="V33" s="209">
        <f t="shared" si="14"/>
        <v>19.979663790869921</v>
      </c>
      <c r="W33" s="209">
        <f t="shared" si="15"/>
        <v>25.005656715029755</v>
      </c>
      <c r="X33" s="209">
        <f t="shared" si="16"/>
        <v>27.506222386532734</v>
      </c>
      <c r="Y33" s="209">
        <f t="shared" si="17"/>
        <v>30.256844625186009</v>
      </c>
      <c r="Z33" s="209">
        <f t="shared" si="18"/>
        <v>33.282529087704617</v>
      </c>
      <c r="AA33" s="209">
        <f t="shared" si="19"/>
        <v>36.610781996475083</v>
      </c>
    </row>
    <row r="34" spans="1:27" x14ac:dyDescent="0.2">
      <c r="A34" s="76" t="s">
        <v>5</v>
      </c>
      <c r="B34" s="73">
        <f>B32*((1.025)^7)</f>
        <v>22.053810442715776</v>
      </c>
      <c r="C34" s="73">
        <f t="shared" si="20"/>
        <v>22.612047519547016</v>
      </c>
      <c r="D34" s="75">
        <f>B32*((1.025)^9)</f>
        <v>23.170284596378256</v>
      </c>
      <c r="E34" s="73">
        <f>E32*((1.025)^7)</f>
        <v>27.601566220593433</v>
      </c>
      <c r="F34" s="73">
        <f t="shared" si="21"/>
        <v>28.300230865552201</v>
      </c>
      <c r="G34" s="73">
        <f>E32*((1.025)^9)</f>
        <v>28.99889551051097</v>
      </c>
      <c r="H34" s="74">
        <f>H32*((1.025)^7)</f>
        <v>30.361722842652782</v>
      </c>
      <c r="I34" s="73">
        <f t="shared" si="22"/>
        <v>31.130253952107424</v>
      </c>
      <c r="J34" s="75">
        <f>H32*((1.025)^9)</f>
        <v>31.898785061562069</v>
      </c>
      <c r="K34" s="74">
        <f>K32*((1.025)^7)</f>
        <v>33.397895126918066</v>
      </c>
      <c r="L34" s="73">
        <f t="shared" si="23"/>
        <v>34.243279347318172</v>
      </c>
      <c r="M34" s="75">
        <f>K32*((1.025)^9)</f>
        <v>35.088663567718278</v>
      </c>
      <c r="N34" s="74">
        <f>N32*((1.025)^7)</f>
        <v>36.737684639609874</v>
      </c>
      <c r="O34" s="73">
        <f t="shared" si="24"/>
        <v>37.667607282049993</v>
      </c>
      <c r="P34" s="75">
        <f>N32*((1.025)^9)</f>
        <v>38.597529924490111</v>
      </c>
      <c r="Q34" s="74">
        <f>Q32*((1.025)^7)</f>
        <v>40.411453103570864</v>
      </c>
      <c r="R34" s="73">
        <f t="shared" si="25"/>
        <v>41.434368010255</v>
      </c>
      <c r="S34" s="75">
        <f>Q32*((1.025)^9)</f>
        <v>42.457282916939128</v>
      </c>
      <c r="U34" s="1">
        <v>4</v>
      </c>
      <c r="V34" s="209">
        <f t="shared" si="14"/>
        <v>20.479155385641668</v>
      </c>
      <c r="W34" s="209">
        <f t="shared" si="15"/>
        <v>25.630798132905497</v>
      </c>
      <c r="X34" s="209">
        <f t="shared" si="16"/>
        <v>28.19387794619605</v>
      </c>
      <c r="Y34" s="209">
        <f t="shared" si="17"/>
        <v>31.013265740815655</v>
      </c>
      <c r="Z34" s="209">
        <f t="shared" si="18"/>
        <v>34.11459231489723</v>
      </c>
      <c r="AA34" s="209">
        <f t="shared" si="19"/>
        <v>37.52605154638696</v>
      </c>
    </row>
    <row r="35" spans="1:27" x14ac:dyDescent="0.2">
      <c r="A35" s="76" t="s">
        <v>6</v>
      </c>
      <c r="B35" s="73">
        <f>B32*((1.025)^10)</f>
        <v>23.749541711287712</v>
      </c>
      <c r="C35" s="73">
        <f t="shared" si="20"/>
        <v>24.35070198585468</v>
      </c>
      <c r="D35" s="75">
        <f>B32*((1.025)^12)</f>
        <v>24.951862260421649</v>
      </c>
      <c r="E35" s="73">
        <f>E32*((1.025)^10)</f>
        <v>29.723867898273742</v>
      </c>
      <c r="F35" s="73">
        <f t="shared" si="21"/>
        <v>30.476253304448797</v>
      </c>
      <c r="G35" s="73">
        <f>E32*((1.025)^12)</f>
        <v>31.228638710623848</v>
      </c>
      <c r="H35" s="74">
        <f>H32*((1.025)^10)</f>
        <v>32.696254688101121</v>
      </c>
      <c r="I35" s="73">
        <f t="shared" si="22"/>
        <v>33.523878634893677</v>
      </c>
      <c r="J35" s="75">
        <f>H32*((1.025)^12)</f>
        <v>34.35150258168624</v>
      </c>
      <c r="K35" s="74">
        <f>K32*((1.025)^10)</f>
        <v>35.96588015691124</v>
      </c>
      <c r="L35" s="73">
        <f t="shared" si="23"/>
        <v>36.876266498383053</v>
      </c>
      <c r="M35" s="75">
        <f>K32*((1.025)^12)</f>
        <v>37.786652839854867</v>
      </c>
      <c r="N35" s="74">
        <f>N32*((1.025)^10)</f>
        <v>39.562468172602365</v>
      </c>
      <c r="O35" s="73">
        <f t="shared" si="24"/>
        <v>40.563893148221361</v>
      </c>
      <c r="P35" s="75">
        <f>N32*((1.025)^12)</f>
        <v>41.565318123840356</v>
      </c>
      <c r="Q35" s="74">
        <f>Q32*((1.025)^10)</f>
        <v>43.518714989862609</v>
      </c>
      <c r="R35" s="73">
        <f t="shared" si="25"/>
        <v>44.620282463043509</v>
      </c>
      <c r="S35" s="75">
        <f>Q32*((1.025)^12)</f>
        <v>45.721849936224402</v>
      </c>
      <c r="U35" s="1">
        <v>5</v>
      </c>
      <c r="V35" s="209">
        <f t="shared" si="14"/>
        <v>20.991134270282707</v>
      </c>
      <c r="W35" s="209">
        <f t="shared" si="15"/>
        <v>26.271568086228132</v>
      </c>
      <c r="X35" s="209">
        <f t="shared" si="16"/>
        <v>28.89872489485095</v>
      </c>
      <c r="Y35" s="209">
        <f t="shared" si="17"/>
        <v>31.788597384336043</v>
      </c>
      <c r="Z35" s="209">
        <f t="shared" si="18"/>
        <v>34.967457122769659</v>
      </c>
      <c r="AA35" s="209">
        <f t="shared" si="19"/>
        <v>38.464202835046628</v>
      </c>
    </row>
    <row r="36" spans="1:27" x14ac:dyDescent="0.2">
      <c r="A36" s="76" t="s">
        <v>107</v>
      </c>
      <c r="B36" s="73">
        <f>B32*((1.025)^13)</f>
        <v>25.57565881693219</v>
      </c>
      <c r="C36" s="73">
        <f t="shared" si="20"/>
        <v>26.223042680735787</v>
      </c>
      <c r="D36" s="73">
        <f>B32*((1.025)^15)</f>
        <v>26.870426544539381</v>
      </c>
      <c r="E36" s="74">
        <f>E32*((1.025)^13)</f>
        <v>32.009354678389442</v>
      </c>
      <c r="F36" s="73">
        <f t="shared" si="21"/>
        <v>32.819591468686177</v>
      </c>
      <c r="G36" s="75">
        <f>E32*((1.025)^15)</f>
        <v>33.629828258982911</v>
      </c>
      <c r="H36" s="73">
        <f>H32*((1.025)^13)</f>
        <v>35.210290146228395</v>
      </c>
      <c r="I36" s="73">
        <f t="shared" si="22"/>
        <v>36.1015506155548</v>
      </c>
      <c r="J36" s="75">
        <f>H32*((1.025)^15)</f>
        <v>36.992811084881204</v>
      </c>
      <c r="K36" s="74">
        <f>K32*((1.025)^13)</f>
        <v>38.731319160851235</v>
      </c>
      <c r="L36" s="73">
        <f t="shared" si="23"/>
        <v>39.711705677110288</v>
      </c>
      <c r="M36" s="75">
        <f>K32*((1.025)^15)</f>
        <v>40.692092193369334</v>
      </c>
      <c r="N36" s="74">
        <f>N32*((1.025)^13)</f>
        <v>42.604451076936364</v>
      </c>
      <c r="O36" s="73">
        <f t="shared" si="24"/>
        <v>43.682876244821315</v>
      </c>
      <c r="P36" s="75">
        <f>N32*((1.025)^15)</f>
        <v>44.761301412706267</v>
      </c>
      <c r="Q36" s="74">
        <f>Q32*((1.025)^13)</f>
        <v>46.864896184630005</v>
      </c>
      <c r="R36" s="73">
        <f t="shared" si="25"/>
        <v>48.051163869303451</v>
      </c>
      <c r="S36" s="75">
        <f>Q32*((1.025)^15)</f>
        <v>49.237431553976904</v>
      </c>
      <c r="T36" s="46"/>
      <c r="U36" s="1">
        <v>6</v>
      </c>
      <c r="V36" s="209">
        <f t="shared" si="14"/>
        <v>21.515912627039771</v>
      </c>
      <c r="W36" s="209">
        <f t="shared" si="15"/>
        <v>26.928357288383832</v>
      </c>
      <c r="X36" s="209">
        <f t="shared" si="16"/>
        <v>29.621193017222222</v>
      </c>
      <c r="Y36" s="209">
        <f t="shared" si="17"/>
        <v>32.583312318944444</v>
      </c>
      <c r="Z36" s="209">
        <f t="shared" si="18"/>
        <v>35.841643550838896</v>
      </c>
      <c r="AA36" s="209">
        <f t="shared" si="19"/>
        <v>39.425807905922788</v>
      </c>
    </row>
    <row r="37" spans="1:27" x14ac:dyDescent="0.2">
      <c r="A37" s="77" t="s">
        <v>108</v>
      </c>
      <c r="B37" s="78">
        <f>B32*((1.025)^16)</f>
        <v>27.542187208152864</v>
      </c>
      <c r="C37" s="78">
        <f t="shared" si="20"/>
        <v>28.971804242259484</v>
      </c>
      <c r="D37" s="78">
        <f>B32*((1.025)^20)</f>
        <v>30.401421276366104</v>
      </c>
      <c r="E37" s="79">
        <f>E32*((1.025)^16)</f>
        <v>34.470573965457483</v>
      </c>
      <c r="F37" s="78">
        <f t="shared" si="21"/>
        <v>36.259818927885981</v>
      </c>
      <c r="G37" s="80">
        <f>E32*((1.025)^20)</f>
        <v>38.049063890314478</v>
      </c>
      <c r="H37" s="79">
        <f>H32*((1.025)^16)</f>
        <v>37.917631362003235</v>
      </c>
      <c r="I37" s="78">
        <f t="shared" si="22"/>
        <v>39.885800820674589</v>
      </c>
      <c r="J37" s="80">
        <f>H32*((1.025)^20)</f>
        <v>41.853970279345937</v>
      </c>
      <c r="K37" s="78">
        <f>K32*((1.025)^16)</f>
        <v>41.709394498203558</v>
      </c>
      <c r="L37" s="78">
        <f t="shared" si="23"/>
        <v>43.874380902742047</v>
      </c>
      <c r="M37" s="80">
        <f>K32*((1.025)^20)</f>
        <v>46.039367307280536</v>
      </c>
      <c r="N37" s="78">
        <f>N32*((1.025)^16)</f>
        <v>45.880333948023925</v>
      </c>
      <c r="O37" s="78">
        <f t="shared" si="24"/>
        <v>48.261818993016263</v>
      </c>
      <c r="P37" s="78">
        <f>N32*((1.025)^20)</f>
        <v>50.643304038008594</v>
      </c>
      <c r="Q37" s="79">
        <f>Q32*((1.025)^16)</f>
        <v>50.468367342826319</v>
      </c>
      <c r="R37" s="78">
        <f t="shared" si="25"/>
        <v>53.088000892317893</v>
      </c>
      <c r="S37" s="80">
        <f>Q32*((1.025)^20)</f>
        <v>55.707634441809461</v>
      </c>
      <c r="U37" s="1">
        <v>7</v>
      </c>
      <c r="V37" s="209">
        <f t="shared" si="14"/>
        <v>22.053810442715765</v>
      </c>
      <c r="W37" s="209">
        <f t="shared" si="15"/>
        <v>27.601566220593426</v>
      </c>
      <c r="X37" s="209">
        <f t="shared" si="16"/>
        <v>30.361722842652775</v>
      </c>
      <c r="Y37" s="209">
        <f t="shared" si="17"/>
        <v>33.397895126918051</v>
      </c>
      <c r="Z37" s="209">
        <f t="shared" si="18"/>
        <v>36.737684639609867</v>
      </c>
      <c r="AA37" s="209">
        <f t="shared" si="19"/>
        <v>40.411453103570857</v>
      </c>
    </row>
    <row r="38" spans="1:27" ht="15" x14ac:dyDescent="0.25">
      <c r="A38" s="44"/>
      <c r="B38" s="36"/>
      <c r="C38" s="46"/>
      <c r="D38" s="36"/>
      <c r="E38" s="81"/>
      <c r="F38" s="81"/>
      <c r="G38" s="81"/>
      <c r="H38" s="81"/>
      <c r="I38" s="73"/>
      <c r="J38" s="73"/>
      <c r="M38" s="40"/>
      <c r="P38" s="1"/>
      <c r="U38" s="1">
        <v>8</v>
      </c>
      <c r="V38" s="209">
        <f t="shared" si="14"/>
        <v>22.605155703783655</v>
      </c>
      <c r="W38" s="209">
        <f t="shared" si="15"/>
        <v>28.291605376108258</v>
      </c>
      <c r="X38" s="209">
        <f t="shared" si="16"/>
        <v>31.12076591371909</v>
      </c>
      <c r="Y38" s="209">
        <f t="shared" si="17"/>
        <v>34.232842505091</v>
      </c>
      <c r="Z38" s="209">
        <f t="shared" si="18"/>
        <v>37.656126755600113</v>
      </c>
      <c r="AA38" s="209">
        <f t="shared" si="19"/>
        <v>41.421739431160127</v>
      </c>
    </row>
    <row r="39" spans="1:27" x14ac:dyDescent="0.2">
      <c r="O39" s="40"/>
      <c r="P39" s="1"/>
      <c r="U39" s="1">
        <v>9</v>
      </c>
      <c r="V39" s="209">
        <f t="shared" si="14"/>
        <v>23.170284596378245</v>
      </c>
      <c r="W39" s="209">
        <f t="shared" si="15"/>
        <v>28.998895510510962</v>
      </c>
      <c r="X39" s="209">
        <f t="shared" si="16"/>
        <v>31.898785061562066</v>
      </c>
      <c r="Y39" s="209">
        <f t="shared" si="17"/>
        <v>35.088663567718271</v>
      </c>
      <c r="Z39" s="209">
        <f t="shared" si="18"/>
        <v>38.597529924490111</v>
      </c>
      <c r="AA39" s="209">
        <f t="shared" si="19"/>
        <v>42.457282916939128</v>
      </c>
    </row>
    <row r="40" spans="1:27" x14ac:dyDescent="0.2">
      <c r="U40" s="1">
        <v>10</v>
      </c>
      <c r="V40" s="209">
        <f t="shared" si="14"/>
        <v>23.749541711287698</v>
      </c>
      <c r="W40" s="209">
        <f t="shared" si="15"/>
        <v>29.723867898273735</v>
      </c>
      <c r="X40" s="209">
        <f t="shared" si="16"/>
        <v>32.696254688101114</v>
      </c>
      <c r="Y40" s="209">
        <f t="shared" si="17"/>
        <v>35.965880156911226</v>
      </c>
      <c r="Z40" s="209">
        <f t="shared" si="18"/>
        <v>39.562468172602358</v>
      </c>
      <c r="AA40" s="209">
        <f t="shared" si="19"/>
        <v>43.518714989862602</v>
      </c>
    </row>
    <row r="41" spans="1:27" x14ac:dyDescent="0.2">
      <c r="U41" s="1">
        <v>11</v>
      </c>
      <c r="V41" s="209">
        <f t="shared" si="14"/>
        <v>24.343280254069889</v>
      </c>
      <c r="W41" s="209">
        <f t="shared" si="15"/>
        <v>30.466964595730577</v>
      </c>
      <c r="X41" s="209">
        <f t="shared" si="16"/>
        <v>33.513661055303636</v>
      </c>
      <c r="Y41" s="209">
        <f t="shared" si="17"/>
        <v>36.865027160834003</v>
      </c>
      <c r="Z41" s="209">
        <f t="shared" si="18"/>
        <v>40.551529876917414</v>
      </c>
      <c r="AA41" s="209">
        <f t="shared" si="19"/>
        <v>44.606682864609162</v>
      </c>
    </row>
    <row r="42" spans="1:27" x14ac:dyDescent="0.2">
      <c r="D42" s="83"/>
      <c r="U42" s="1">
        <v>12</v>
      </c>
      <c r="V42" s="209">
        <f t="shared" si="14"/>
        <v>24.951862260421635</v>
      </c>
      <c r="W42" s="209">
        <f t="shared" si="15"/>
        <v>31.228638710623837</v>
      </c>
      <c r="X42" s="209">
        <f t="shared" si="16"/>
        <v>34.351502581686226</v>
      </c>
      <c r="Y42" s="209">
        <f t="shared" si="17"/>
        <v>37.786652839854852</v>
      </c>
      <c r="Z42" s="209">
        <f t="shared" si="18"/>
        <v>41.565318123840342</v>
      </c>
      <c r="AA42" s="209">
        <f t="shared" si="19"/>
        <v>45.721849936224388</v>
      </c>
    </row>
    <row r="43" spans="1:27" x14ac:dyDescent="0.2">
      <c r="D43" s="83"/>
      <c r="G43" s="35"/>
      <c r="U43" s="1">
        <v>13</v>
      </c>
      <c r="V43" s="209">
        <f t="shared" si="14"/>
        <v>25.575658816932172</v>
      </c>
      <c r="W43" s="209">
        <f t="shared" si="15"/>
        <v>32.009354678389428</v>
      </c>
      <c r="X43" s="209">
        <f t="shared" si="16"/>
        <v>35.210290146228381</v>
      </c>
      <c r="Y43" s="209">
        <f t="shared" si="17"/>
        <v>38.731319160851221</v>
      </c>
      <c r="Z43" s="209">
        <f t="shared" si="18"/>
        <v>42.60445107693635</v>
      </c>
      <c r="AA43" s="209">
        <f t="shared" si="19"/>
        <v>46.864896184629991</v>
      </c>
    </row>
    <row r="44" spans="1:27" x14ac:dyDescent="0.2">
      <c r="D44" s="83"/>
      <c r="U44" s="1">
        <v>14</v>
      </c>
      <c r="V44" s="209">
        <f t="shared" si="14"/>
        <v>26.215050287355474</v>
      </c>
      <c r="W44" s="209">
        <f t="shared" si="15"/>
        <v>32.809588545349158</v>
      </c>
      <c r="X44" s="209">
        <f t="shared" si="16"/>
        <v>36.090547399884088</v>
      </c>
      <c r="Y44" s="209">
        <f t="shared" si="17"/>
        <v>39.699602139872496</v>
      </c>
      <c r="Z44" s="209">
        <f t="shared" si="18"/>
        <v>43.669562353859753</v>
      </c>
      <c r="AA44" s="209">
        <f t="shared" si="19"/>
        <v>48.036518589245738</v>
      </c>
    </row>
    <row r="45" spans="1:27" x14ac:dyDescent="0.2">
      <c r="U45" s="1">
        <v>15</v>
      </c>
      <c r="V45" s="209">
        <f t="shared" si="14"/>
        <v>26.87042654453936</v>
      </c>
      <c r="W45" s="209">
        <f t="shared" si="15"/>
        <v>33.629828258982883</v>
      </c>
      <c r="X45" s="209">
        <f t="shared" si="16"/>
        <v>36.99281108488119</v>
      </c>
      <c r="Y45" s="209">
        <f t="shared" si="17"/>
        <v>40.692092193369305</v>
      </c>
      <c r="Z45" s="209">
        <f t="shared" si="18"/>
        <v>44.761301412706246</v>
      </c>
      <c r="AA45" s="209">
        <f t="shared" si="19"/>
        <v>49.237431553976876</v>
      </c>
    </row>
    <row r="46" spans="1:27" x14ac:dyDescent="0.2">
      <c r="U46" s="1">
        <v>16</v>
      </c>
      <c r="V46" s="209">
        <f t="shared" si="14"/>
        <v>27.542187208152843</v>
      </c>
      <c r="W46" s="209">
        <f t="shared" si="15"/>
        <v>34.470573965457454</v>
      </c>
      <c r="X46" s="209">
        <f t="shared" si="16"/>
        <v>37.917631362003213</v>
      </c>
      <c r="Y46" s="209">
        <f t="shared" si="17"/>
        <v>41.709394498203537</v>
      </c>
      <c r="Z46" s="209">
        <f t="shared" si="18"/>
        <v>45.880333948023896</v>
      </c>
      <c r="AA46" s="209">
        <f t="shared" si="19"/>
        <v>50.468367342826291</v>
      </c>
    </row>
    <row r="47" spans="1:27" x14ac:dyDescent="0.2">
      <c r="U47" s="1">
        <v>17</v>
      </c>
      <c r="V47" s="209">
        <f t="shared" si="14"/>
        <v>28.230741888356661</v>
      </c>
      <c r="W47" s="209">
        <f t="shared" si="15"/>
        <v>35.332338314593891</v>
      </c>
      <c r="X47" s="209">
        <f t="shared" si="16"/>
        <v>38.865572146053289</v>
      </c>
      <c r="Y47" s="209">
        <f t="shared" si="17"/>
        <v>42.752129360658621</v>
      </c>
      <c r="Z47" s="209">
        <f t="shared" si="18"/>
        <v>47.027342296724491</v>
      </c>
      <c r="AA47" s="209">
        <f t="shared" si="19"/>
        <v>51.730076526396942</v>
      </c>
    </row>
    <row r="48" spans="1:27" x14ac:dyDescent="0.2">
      <c r="U48" s="1">
        <v>18</v>
      </c>
      <c r="V48" s="209">
        <f t="shared" si="14"/>
        <v>28.936510435565577</v>
      </c>
      <c r="W48" s="209">
        <f t="shared" si="15"/>
        <v>36.215646772458733</v>
      </c>
      <c r="X48" s="209">
        <f t="shared" si="16"/>
        <v>39.837211449704618</v>
      </c>
      <c r="Y48" s="209">
        <f t="shared" si="17"/>
        <v>43.820932594675085</v>
      </c>
      <c r="Z48" s="209">
        <f t="shared" si="18"/>
        <v>48.203025854142602</v>
      </c>
      <c r="AA48" s="209">
        <f t="shared" si="19"/>
        <v>53.023328439556863</v>
      </c>
    </row>
    <row r="49" spans="1:27" x14ac:dyDescent="0.2">
      <c r="U49" s="1">
        <v>19</v>
      </c>
      <c r="V49" s="209">
        <f t="shared" si="14"/>
        <v>29.659923196454713</v>
      </c>
      <c r="W49" s="209">
        <f t="shared" si="15"/>
        <v>37.121037941770197</v>
      </c>
      <c r="X49" s="209">
        <f t="shared" si="16"/>
        <v>40.83314173594723</v>
      </c>
      <c r="Y49" s="209">
        <f t="shared" si="17"/>
        <v>44.916455909541959</v>
      </c>
      <c r="Z49" s="209">
        <f t="shared" si="18"/>
        <v>49.408101500496166</v>
      </c>
      <c r="AA49" s="209">
        <f t="shared" si="19"/>
        <v>54.34891165054578</v>
      </c>
    </row>
    <row r="50" spans="1:27" x14ac:dyDescent="0.2">
      <c r="U50" s="1">
        <v>20</v>
      </c>
      <c r="V50" s="209">
        <f t="shared" si="14"/>
        <v>30.401421276366079</v>
      </c>
      <c r="W50" s="209">
        <f t="shared" si="15"/>
        <v>38.04906389031445</v>
      </c>
      <c r="X50" s="209">
        <f t="shared" si="16"/>
        <v>41.853970279345909</v>
      </c>
      <c r="Y50" s="209">
        <f t="shared" si="17"/>
        <v>46.039367307280507</v>
      </c>
      <c r="Z50" s="209">
        <f t="shared" si="18"/>
        <v>50.643304038008566</v>
      </c>
      <c r="AA50" s="209">
        <f t="shared" si="19"/>
        <v>55.707634441809418</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112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383</v>
      </c>
    </row>
    <row r="3" spans="1:26" x14ac:dyDescent="0.25">
      <c r="A3" s="12">
        <v>175</v>
      </c>
    </row>
    <row r="4" spans="1:26" ht="20.25" x14ac:dyDescent="0.3">
      <c r="A4" s="171"/>
      <c r="B4" s="171"/>
      <c r="C4" s="171"/>
      <c r="D4" s="171"/>
      <c r="E4" s="171"/>
      <c r="F4" s="171"/>
      <c r="G4" s="171"/>
      <c r="H4" s="171"/>
      <c r="I4" s="171"/>
      <c r="J4" s="171"/>
      <c r="K4" s="171"/>
      <c r="L4" s="171"/>
      <c r="M4" s="171"/>
      <c r="N4" s="171"/>
      <c r="O4" s="171"/>
    </row>
    <row r="5" spans="1:26" ht="15.75" x14ac:dyDescent="0.25">
      <c r="A5" s="314" t="s">
        <v>306</v>
      </c>
      <c r="B5" s="314"/>
      <c r="C5" s="314"/>
      <c r="E5" s="314" t="s">
        <v>307</v>
      </c>
      <c r="F5" s="314"/>
      <c r="G5" s="314"/>
      <c r="I5" s="314" t="s">
        <v>308</v>
      </c>
      <c r="J5" s="314"/>
      <c r="K5" s="314"/>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2</v>
      </c>
      <c r="C7" s="19">
        <f>B7/A3</f>
        <v>1.1428571428571429E-2</v>
      </c>
      <c r="E7" s="23" t="s">
        <v>125</v>
      </c>
      <c r="F7" s="18"/>
      <c r="G7" s="19">
        <v>1.4999999999999999E-2</v>
      </c>
      <c r="I7" s="23" t="s">
        <v>136</v>
      </c>
      <c r="J7" s="18">
        <v>153</v>
      </c>
      <c r="K7" s="19">
        <f>J7/A3</f>
        <v>0.87428571428571433</v>
      </c>
      <c r="M7" s="23" t="s">
        <v>133</v>
      </c>
      <c r="N7" s="18">
        <v>3</v>
      </c>
      <c r="O7" s="19">
        <f>N7/A3</f>
        <v>1.7142857142857144E-2</v>
      </c>
    </row>
    <row r="8" spans="1:26" x14ac:dyDescent="0.25">
      <c r="A8" s="20" t="s">
        <v>119</v>
      </c>
      <c r="B8" s="21">
        <v>42</v>
      </c>
      <c r="C8" s="22">
        <f>B8/A3</f>
        <v>0.24</v>
      </c>
      <c r="E8" s="24" t="s">
        <v>126</v>
      </c>
      <c r="F8" s="21"/>
      <c r="G8" s="19">
        <v>0.125</v>
      </c>
      <c r="I8" s="24" t="s">
        <v>138</v>
      </c>
      <c r="J8" s="21">
        <v>9</v>
      </c>
      <c r="K8" s="19">
        <f>J8/A3</f>
        <v>5.1428571428571428E-2</v>
      </c>
      <c r="M8" s="24" t="s">
        <v>134</v>
      </c>
      <c r="N8" s="21">
        <v>172</v>
      </c>
      <c r="O8" s="22">
        <f>N8/A3</f>
        <v>0.98285714285714287</v>
      </c>
    </row>
    <row r="9" spans="1:26" x14ac:dyDescent="0.25">
      <c r="A9" s="20" t="s">
        <v>120</v>
      </c>
      <c r="B9" s="21">
        <v>41</v>
      </c>
      <c r="C9" s="22">
        <f>B9/A3</f>
        <v>0.23428571428571429</v>
      </c>
      <c r="E9" s="24" t="s">
        <v>127</v>
      </c>
      <c r="F9" s="21"/>
      <c r="G9" s="19">
        <v>0.20499999999999999</v>
      </c>
      <c r="I9" s="24" t="s">
        <v>137</v>
      </c>
      <c r="J9" s="21">
        <v>8</v>
      </c>
      <c r="K9" s="19">
        <f>J9/A3</f>
        <v>4.5714285714285714E-2</v>
      </c>
    </row>
    <row r="10" spans="1:26" x14ac:dyDescent="0.25">
      <c r="A10" s="20" t="s">
        <v>121</v>
      </c>
      <c r="B10" s="21">
        <v>40</v>
      </c>
      <c r="C10" s="22">
        <f>B10/A3</f>
        <v>0.22857142857142856</v>
      </c>
      <c r="E10" s="24" t="s">
        <v>128</v>
      </c>
      <c r="F10" s="21"/>
      <c r="G10" s="19">
        <v>0.13500000000000001</v>
      </c>
      <c r="I10" s="24" t="s">
        <v>140</v>
      </c>
      <c r="J10" s="21">
        <v>3</v>
      </c>
      <c r="K10" s="19">
        <f>J10/A3</f>
        <v>1.7142857142857144E-2</v>
      </c>
    </row>
    <row r="11" spans="1:26" x14ac:dyDescent="0.25">
      <c r="A11" s="20" t="s">
        <v>122</v>
      </c>
      <c r="B11" s="21">
        <v>29</v>
      </c>
      <c r="C11" s="22">
        <f>B11/A3</f>
        <v>0.1657142857142857</v>
      </c>
      <c r="E11" s="24" t="s">
        <v>129</v>
      </c>
      <c r="F11" s="21"/>
      <c r="G11" s="19">
        <v>0.35299999999999998</v>
      </c>
      <c r="I11" s="24" t="s">
        <v>139</v>
      </c>
      <c r="J11" s="21">
        <v>2</v>
      </c>
      <c r="K11" s="19">
        <f>J11/A3</f>
        <v>1.1428571428571429E-2</v>
      </c>
    </row>
    <row r="12" spans="1:26" x14ac:dyDescent="0.25">
      <c r="A12" s="20" t="s">
        <v>123</v>
      </c>
      <c r="B12" s="21">
        <v>16</v>
      </c>
      <c r="C12" s="22">
        <f>B12/A3</f>
        <v>9.1428571428571428E-2</v>
      </c>
      <c r="E12" s="24" t="s">
        <v>130</v>
      </c>
      <c r="F12" s="21"/>
      <c r="G12" s="19">
        <v>0.154</v>
      </c>
      <c r="I12" s="24" t="s">
        <v>141</v>
      </c>
      <c r="J12" s="21">
        <v>0</v>
      </c>
      <c r="K12" s="19">
        <f>J12/A3</f>
        <v>0</v>
      </c>
    </row>
    <row r="13" spans="1:26" x14ac:dyDescent="0.25">
      <c r="A13" s="20" t="s">
        <v>124</v>
      </c>
      <c r="B13" s="21">
        <v>6</v>
      </c>
      <c r="C13" s="22">
        <f>B13/A3</f>
        <v>3.4285714285714287E-2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140625" bestFit="1" customWidth="1"/>
    <col min="16" max="16" width="8.140625" style="10" bestFit="1" customWidth="1"/>
    <col min="17" max="18" width="8.140625" bestFit="1" customWidth="1"/>
    <col min="19" max="20" width="8.7109375" bestFit="1" customWidth="1"/>
    <col min="22"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113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194</v>
      </c>
      <c r="B4" s="318"/>
      <c r="C4" s="318"/>
      <c r="D4" s="318"/>
      <c r="E4" s="318"/>
      <c r="F4" s="318"/>
      <c r="G4" s="318"/>
      <c r="H4" s="318"/>
    </row>
    <row r="5" spans="1:26" ht="36" customHeight="1" x14ac:dyDescent="0.25">
      <c r="A5" s="316" t="s">
        <v>211</v>
      </c>
      <c r="B5" s="317" t="s">
        <v>143</v>
      </c>
      <c r="C5" s="317" t="s">
        <v>213</v>
      </c>
      <c r="D5" s="317" t="s">
        <v>257</v>
      </c>
      <c r="E5" s="317" t="s">
        <v>231</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85</v>
      </c>
      <c r="B7" s="196">
        <v>1</v>
      </c>
      <c r="C7" s="197">
        <f>'1A'!B11</f>
        <v>15.65</v>
      </c>
      <c r="D7" s="198" t="s">
        <v>186</v>
      </c>
      <c r="E7" s="199">
        <f t="shared" ref="E7:E12" si="0">W19-B19</f>
        <v>103</v>
      </c>
      <c r="F7" s="200">
        <f t="shared" ref="F7:F12" si="1">W29</f>
        <v>1.4305555555555556</v>
      </c>
      <c r="G7" s="201">
        <f t="shared" ref="G7:G12" si="2">S38-B38</f>
        <v>7</v>
      </c>
      <c r="H7" s="202">
        <f t="shared" ref="H7:H12" si="3">S48</f>
        <v>0.7963594994311719</v>
      </c>
      <c r="P7"/>
      <c r="R7" s="10"/>
    </row>
    <row r="8" spans="1:26" ht="15.75" thickTop="1" x14ac:dyDescent="0.25">
      <c r="A8" s="178" t="s">
        <v>212</v>
      </c>
      <c r="B8" s="172">
        <v>0.97</v>
      </c>
      <c r="C8" s="185">
        <f>S39</f>
        <v>23.74</v>
      </c>
      <c r="D8" s="204">
        <f>C8-C7</f>
        <v>8.0899999999999981</v>
      </c>
      <c r="E8" s="174">
        <f t="shared" si="0"/>
        <v>-89</v>
      </c>
      <c r="F8" s="173">
        <f t="shared" si="1"/>
        <v>-0.89898989898989901</v>
      </c>
      <c r="G8" s="176">
        <f t="shared" si="2"/>
        <v>2.6799999999999997</v>
      </c>
      <c r="H8" s="177">
        <f t="shared" si="3"/>
        <v>0.12725546058879392</v>
      </c>
      <c r="P8"/>
      <c r="R8" s="10"/>
    </row>
    <row r="9" spans="1:26" x14ac:dyDescent="0.25">
      <c r="A9" s="178" t="s">
        <v>289</v>
      </c>
      <c r="B9" s="164">
        <v>0.96</v>
      </c>
      <c r="C9" s="185">
        <f t="shared" ref="C9:C12" si="4">S40</f>
        <v>20.85</v>
      </c>
      <c r="D9" s="204">
        <f>C9-C7</f>
        <v>5.2000000000000011</v>
      </c>
      <c r="E9" s="174">
        <f t="shared" si="0"/>
        <v>26</v>
      </c>
      <c r="F9" s="173">
        <f t="shared" si="1"/>
        <v>0.41269841269841268</v>
      </c>
      <c r="G9" s="175">
        <f t="shared" si="2"/>
        <v>3.8000000000000007</v>
      </c>
      <c r="H9" s="177">
        <f>S50</f>
        <v>0.22287390029325516</v>
      </c>
      <c r="P9"/>
      <c r="R9" s="10"/>
    </row>
    <row r="10" spans="1:26" x14ac:dyDescent="0.25">
      <c r="A10" s="178" t="s">
        <v>261</v>
      </c>
      <c r="B10" s="164">
        <v>0.93</v>
      </c>
      <c r="C10" s="185">
        <f t="shared" si="4"/>
        <v>16.64</v>
      </c>
      <c r="D10" s="210">
        <f>C10-C7</f>
        <v>0.99000000000000021</v>
      </c>
      <c r="E10" s="174">
        <f t="shared" si="0"/>
        <v>-215</v>
      </c>
      <c r="F10" s="173">
        <f t="shared" si="1"/>
        <v>-0.46137339055793991</v>
      </c>
      <c r="G10" s="175">
        <f t="shared" si="2"/>
        <v>6.76</v>
      </c>
      <c r="H10" s="177">
        <f t="shared" si="3"/>
        <v>0.68421052631578938</v>
      </c>
      <c r="P10"/>
      <c r="R10" s="10"/>
    </row>
    <row r="11" spans="1:26" x14ac:dyDescent="0.25">
      <c r="A11" s="178" t="s">
        <v>290</v>
      </c>
      <c r="B11" s="164">
        <v>0.93</v>
      </c>
      <c r="C11" s="185">
        <f t="shared" si="4"/>
        <v>21.01</v>
      </c>
      <c r="D11" s="204">
        <f>C11-C7</f>
        <v>5.3600000000000012</v>
      </c>
      <c r="E11" s="174">
        <f t="shared" si="0"/>
        <v>-21</v>
      </c>
      <c r="F11" s="173">
        <f t="shared" si="1"/>
        <v>-0.67741935483870963</v>
      </c>
      <c r="G11" s="175">
        <f t="shared" si="2"/>
        <v>8.5400000000000009</v>
      </c>
      <c r="H11" s="177">
        <f t="shared" si="3"/>
        <v>0.68484362469927829</v>
      </c>
      <c r="P11"/>
      <c r="R11" s="10"/>
    </row>
    <row r="12" spans="1:26" ht="15.75" thickBot="1" x14ac:dyDescent="0.3">
      <c r="A12" s="179" t="s">
        <v>288</v>
      </c>
      <c r="B12" s="180">
        <v>0.92</v>
      </c>
      <c r="C12" s="186">
        <f t="shared" si="4"/>
        <v>18.489999999999998</v>
      </c>
      <c r="D12" s="205">
        <f>C12-C7</f>
        <v>2.8399999999999981</v>
      </c>
      <c r="E12" s="181">
        <f t="shared" si="0"/>
        <v>-324</v>
      </c>
      <c r="F12" s="182">
        <f t="shared" si="1"/>
        <v>-0.14720581553839163</v>
      </c>
      <c r="G12" s="183">
        <f t="shared" si="2"/>
        <v>7.129999999999999</v>
      </c>
      <c r="H12" s="184">
        <f t="shared" si="3"/>
        <v>0.6276408450704225</v>
      </c>
      <c r="P12"/>
      <c r="R12" s="10"/>
    </row>
    <row r="13" spans="1:26" x14ac:dyDescent="0.25">
      <c r="A13" s="1"/>
      <c r="B13" s="35"/>
      <c r="C13" s="36"/>
      <c r="D13" s="36"/>
    </row>
    <row r="14" spans="1:26" x14ac:dyDescent="0.25">
      <c r="G14" s="215"/>
    </row>
    <row r="15" spans="1:26" x14ac:dyDescent="0.25">
      <c r="G15" s="215"/>
    </row>
    <row r="17" spans="1:26" ht="15.75" x14ac:dyDescent="0.25">
      <c r="A17" s="315" t="s">
        <v>310</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72</v>
      </c>
      <c r="C19" s="166">
        <v>74</v>
      </c>
      <c r="D19" s="166">
        <v>75</v>
      </c>
      <c r="E19" s="166">
        <v>68</v>
      </c>
      <c r="F19" s="166">
        <v>71</v>
      </c>
      <c r="G19" s="166">
        <v>76</v>
      </c>
      <c r="H19" s="166">
        <v>74</v>
      </c>
      <c r="I19" s="166">
        <v>66</v>
      </c>
      <c r="J19" s="166">
        <v>56</v>
      </c>
      <c r="K19" s="166">
        <v>54</v>
      </c>
      <c r="L19" s="166">
        <v>48</v>
      </c>
      <c r="M19" s="166">
        <v>43</v>
      </c>
      <c r="N19" s="166">
        <v>45</v>
      </c>
      <c r="O19" s="166">
        <v>46</v>
      </c>
      <c r="P19" s="166">
        <v>55</v>
      </c>
      <c r="Q19" s="166">
        <v>86</v>
      </c>
      <c r="R19" s="166">
        <v>82</v>
      </c>
      <c r="S19" s="166">
        <v>90</v>
      </c>
      <c r="T19" s="166">
        <v>120</v>
      </c>
      <c r="U19" s="166">
        <v>127</v>
      </c>
      <c r="V19" s="166">
        <v>158</v>
      </c>
      <c r="W19" s="166">
        <v>175</v>
      </c>
    </row>
    <row r="20" spans="1:26" ht="15.75" thickTop="1" x14ac:dyDescent="0.25">
      <c r="A20" s="143" t="s">
        <v>212</v>
      </c>
      <c r="B20" s="144">
        <v>99</v>
      </c>
      <c r="C20" s="144">
        <v>102</v>
      </c>
      <c r="D20" s="144">
        <v>100</v>
      </c>
      <c r="E20" s="144">
        <v>97</v>
      </c>
      <c r="F20" s="144">
        <v>95</v>
      </c>
      <c r="G20" s="144">
        <v>80</v>
      </c>
      <c r="H20" s="144">
        <v>81</v>
      </c>
      <c r="I20" s="144">
        <v>75</v>
      </c>
      <c r="J20" s="144">
        <v>75</v>
      </c>
      <c r="K20" s="144">
        <v>61</v>
      </c>
      <c r="L20" s="144">
        <v>58</v>
      </c>
      <c r="M20" s="144">
        <v>54</v>
      </c>
      <c r="N20" s="144">
        <v>51</v>
      </c>
      <c r="O20" s="144">
        <v>51</v>
      </c>
      <c r="P20" s="144">
        <v>43</v>
      </c>
      <c r="Q20" s="144">
        <v>19</v>
      </c>
      <c r="R20" s="144">
        <v>10</v>
      </c>
      <c r="S20" s="144">
        <v>10</v>
      </c>
      <c r="T20" s="144">
        <v>10</v>
      </c>
      <c r="U20" s="144">
        <v>10</v>
      </c>
      <c r="V20" s="144">
        <v>10</v>
      </c>
      <c r="W20" s="144">
        <v>10</v>
      </c>
    </row>
    <row r="21" spans="1:26" x14ac:dyDescent="0.25">
      <c r="A21" s="143" t="s">
        <v>289</v>
      </c>
      <c r="B21" s="144">
        <v>63</v>
      </c>
      <c r="C21" s="144">
        <v>69</v>
      </c>
      <c r="D21" s="144">
        <v>66</v>
      </c>
      <c r="E21" s="144">
        <v>68</v>
      </c>
      <c r="F21" s="144">
        <v>71</v>
      </c>
      <c r="G21" s="144">
        <v>70</v>
      </c>
      <c r="H21" s="144">
        <v>69</v>
      </c>
      <c r="I21" s="144">
        <v>77</v>
      </c>
      <c r="J21" s="144">
        <v>71</v>
      </c>
      <c r="K21" s="144">
        <v>69</v>
      </c>
      <c r="L21" s="144">
        <v>71</v>
      </c>
      <c r="M21" s="144">
        <v>73</v>
      </c>
      <c r="N21" s="144">
        <v>82</v>
      </c>
      <c r="O21" s="144">
        <v>87</v>
      </c>
      <c r="P21" s="144">
        <v>91</v>
      </c>
      <c r="Q21" s="144">
        <v>101</v>
      </c>
      <c r="R21" s="144">
        <v>112</v>
      </c>
      <c r="S21" s="144">
        <v>103</v>
      </c>
      <c r="T21" s="144">
        <v>99</v>
      </c>
      <c r="U21" s="144">
        <v>82</v>
      </c>
      <c r="V21" s="144">
        <v>71</v>
      </c>
      <c r="W21" s="144">
        <v>89</v>
      </c>
    </row>
    <row r="22" spans="1:26" x14ac:dyDescent="0.25">
      <c r="A22" s="143" t="s">
        <v>261</v>
      </c>
      <c r="B22" s="144">
        <v>466</v>
      </c>
      <c r="C22" s="144">
        <v>482</v>
      </c>
      <c r="D22" s="144">
        <v>491</v>
      </c>
      <c r="E22" s="144">
        <v>468</v>
      </c>
      <c r="F22" s="144">
        <v>456</v>
      </c>
      <c r="G22" s="144">
        <v>453</v>
      </c>
      <c r="H22" s="144">
        <v>434</v>
      </c>
      <c r="I22" s="144">
        <v>402</v>
      </c>
      <c r="J22" s="144">
        <v>387</v>
      </c>
      <c r="K22" s="144">
        <v>413</v>
      </c>
      <c r="L22" s="144">
        <v>428</v>
      </c>
      <c r="M22" s="144">
        <v>451</v>
      </c>
      <c r="N22" s="144">
        <v>457</v>
      </c>
      <c r="O22" s="144">
        <v>435</v>
      </c>
      <c r="P22" s="144">
        <v>403</v>
      </c>
      <c r="Q22" s="144">
        <v>380</v>
      </c>
      <c r="R22" s="144">
        <v>371</v>
      </c>
      <c r="S22" s="144">
        <v>332</v>
      </c>
      <c r="T22" s="144">
        <v>310</v>
      </c>
      <c r="U22" s="144">
        <v>279</v>
      </c>
      <c r="V22" s="144">
        <v>253</v>
      </c>
      <c r="W22" s="144">
        <v>251</v>
      </c>
    </row>
    <row r="23" spans="1:26" x14ac:dyDescent="0.25">
      <c r="A23" s="143" t="s">
        <v>290</v>
      </c>
      <c r="B23" s="144">
        <v>31</v>
      </c>
      <c r="C23" s="144">
        <v>32</v>
      </c>
      <c r="D23" s="144">
        <v>31</v>
      </c>
      <c r="E23" s="144">
        <v>31</v>
      </c>
      <c r="F23" s="144">
        <v>34</v>
      </c>
      <c r="G23" s="144">
        <v>32</v>
      </c>
      <c r="H23" s="144">
        <v>35</v>
      </c>
      <c r="I23" s="144">
        <v>37</v>
      </c>
      <c r="J23" s="144">
        <v>44</v>
      </c>
      <c r="K23" s="144">
        <v>46</v>
      </c>
      <c r="L23" s="144">
        <v>50</v>
      </c>
      <c r="M23" s="144">
        <v>29</v>
      </c>
      <c r="N23" s="144">
        <v>29</v>
      </c>
      <c r="O23" s="144">
        <v>23</v>
      </c>
      <c r="P23" s="144">
        <v>28</v>
      </c>
      <c r="Q23" s="144">
        <v>29</v>
      </c>
      <c r="R23" s="144">
        <v>29</v>
      </c>
      <c r="S23" s="144">
        <v>25</v>
      </c>
      <c r="T23" s="144">
        <v>10</v>
      </c>
      <c r="U23" s="144">
        <v>10</v>
      </c>
      <c r="V23" s="144">
        <v>11</v>
      </c>
      <c r="W23" s="144">
        <v>10</v>
      </c>
    </row>
    <row r="24" spans="1:26" x14ac:dyDescent="0.25">
      <c r="A24" s="143" t="s">
        <v>288</v>
      </c>
      <c r="B24" s="146">
        <v>2201</v>
      </c>
      <c r="C24" s="146">
        <v>2196</v>
      </c>
      <c r="D24" s="146">
        <v>2279</v>
      </c>
      <c r="E24" s="146">
        <v>2121</v>
      </c>
      <c r="F24" s="146">
        <v>2108</v>
      </c>
      <c r="G24" s="146">
        <v>2187</v>
      </c>
      <c r="H24" s="146">
        <v>2091</v>
      </c>
      <c r="I24" s="146">
        <v>1975</v>
      </c>
      <c r="J24" s="146">
        <v>1818</v>
      </c>
      <c r="K24" s="146">
        <v>1848</v>
      </c>
      <c r="L24" s="146">
        <v>1858</v>
      </c>
      <c r="M24" s="146">
        <v>1837</v>
      </c>
      <c r="N24" s="146">
        <v>1889</v>
      </c>
      <c r="O24" s="146">
        <v>1883</v>
      </c>
      <c r="P24" s="146">
        <v>1930</v>
      </c>
      <c r="Q24" s="146">
        <v>1967</v>
      </c>
      <c r="R24" s="146">
        <v>1935</v>
      </c>
      <c r="S24" s="146">
        <v>1967</v>
      </c>
      <c r="T24" s="146">
        <v>2028</v>
      </c>
      <c r="U24" s="146">
        <v>1953</v>
      </c>
      <c r="V24" s="146">
        <v>1892</v>
      </c>
      <c r="W24" s="146">
        <v>1877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311</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2.7777777777777776E-2</v>
      </c>
      <c r="D29" s="167">
        <f t="shared" ref="D29:D34" si="7">(D19-B19)/B19</f>
        <v>4.1666666666666664E-2</v>
      </c>
      <c r="E29" s="167">
        <f t="shared" ref="E29:E34" si="8">(E19-B19)/B19</f>
        <v>-5.5555555555555552E-2</v>
      </c>
      <c r="F29" s="167">
        <f t="shared" ref="F29:F34" si="9">(F19-B19)/B19</f>
        <v>-1.3888888888888888E-2</v>
      </c>
      <c r="G29" s="167">
        <f t="shared" ref="G29:G34" si="10">(G19-B19)/B19</f>
        <v>5.5555555555555552E-2</v>
      </c>
      <c r="H29" s="167">
        <f t="shared" ref="H29:H34" si="11">(H19-B19)/B19</f>
        <v>2.7777777777777776E-2</v>
      </c>
      <c r="I29" s="167">
        <f t="shared" ref="I29:I34" si="12">(I19-B19)/B19</f>
        <v>-8.3333333333333329E-2</v>
      </c>
      <c r="J29" s="167">
        <f t="shared" ref="J29:J34" si="13">(J19-B19)/B19</f>
        <v>-0.22222222222222221</v>
      </c>
      <c r="K29" s="167">
        <f t="shared" ref="K29:K34" si="14">(K19-B19)/B19</f>
        <v>-0.25</v>
      </c>
      <c r="L29" s="167">
        <f t="shared" ref="L29:L34" si="15">(L19-B19)/B19</f>
        <v>-0.33333333333333331</v>
      </c>
      <c r="M29" s="167">
        <f t="shared" ref="M29:M34" si="16">(M19-B19)/B19</f>
        <v>-0.40277777777777779</v>
      </c>
      <c r="N29" s="167">
        <f t="shared" ref="N29:N34" si="17">(N19-B19)/B19</f>
        <v>-0.375</v>
      </c>
      <c r="O29" s="167">
        <f t="shared" ref="O29:O34" si="18">(O19-B19)/B19</f>
        <v>-0.3611111111111111</v>
      </c>
      <c r="P29" s="167">
        <f t="shared" ref="P29:P34" si="19">(P19-B19)/B19</f>
        <v>-0.2361111111111111</v>
      </c>
      <c r="Q29" s="167">
        <f t="shared" ref="Q29:Q34" si="20">(Q19-B19)/B19</f>
        <v>0.19444444444444445</v>
      </c>
      <c r="R29" s="167">
        <f t="shared" ref="R29:R34" si="21">(R19-B19)/B19</f>
        <v>0.1388888888888889</v>
      </c>
      <c r="S29" s="167">
        <f t="shared" ref="S29:S34" si="22">(S19-B19)/B19</f>
        <v>0.25</v>
      </c>
      <c r="T29" s="167">
        <f t="shared" ref="T29:T34" si="23">(T19-B19)/B19</f>
        <v>0.66666666666666663</v>
      </c>
      <c r="U29" s="167">
        <f t="shared" ref="U29:U34" si="24">(U19-B19)/B19</f>
        <v>0.76388888888888884</v>
      </c>
      <c r="V29" s="167">
        <f t="shared" ref="V29:V34" si="25">(V19-B19)/B19</f>
        <v>1.1944444444444444</v>
      </c>
      <c r="W29" s="167">
        <f t="shared" ref="W29:W34" si="26">(W19-B19)/B19</f>
        <v>1.4305555555555556</v>
      </c>
      <c r="Y29" s="215" t="s">
        <v>212</v>
      </c>
      <c r="Z29" s="216">
        <v>2.68</v>
      </c>
    </row>
    <row r="30" spans="1:26" ht="15.75" thickTop="1" x14ac:dyDescent="0.25">
      <c r="A30" s="143" t="s">
        <v>212</v>
      </c>
      <c r="B30" s="147">
        <f t="shared" si="5"/>
        <v>0</v>
      </c>
      <c r="C30" s="147">
        <f t="shared" si="6"/>
        <v>3.0303030303030304E-2</v>
      </c>
      <c r="D30" s="147">
        <f t="shared" si="7"/>
        <v>1.0101010101010102E-2</v>
      </c>
      <c r="E30" s="147">
        <f t="shared" si="8"/>
        <v>-2.0202020202020204E-2</v>
      </c>
      <c r="F30" s="147">
        <f t="shared" si="9"/>
        <v>-4.0404040404040407E-2</v>
      </c>
      <c r="G30" s="147">
        <f t="shared" si="10"/>
        <v>-0.19191919191919191</v>
      </c>
      <c r="H30" s="147">
        <f t="shared" si="11"/>
        <v>-0.18181818181818182</v>
      </c>
      <c r="I30" s="147">
        <f t="shared" si="12"/>
        <v>-0.24242424242424243</v>
      </c>
      <c r="J30" s="147">
        <f t="shared" si="13"/>
        <v>-0.24242424242424243</v>
      </c>
      <c r="K30" s="147">
        <f t="shared" si="14"/>
        <v>-0.38383838383838381</v>
      </c>
      <c r="L30" s="147">
        <f t="shared" si="15"/>
        <v>-0.41414141414141414</v>
      </c>
      <c r="M30" s="147">
        <f t="shared" si="16"/>
        <v>-0.45454545454545453</v>
      </c>
      <c r="N30" s="147">
        <f t="shared" si="17"/>
        <v>-0.48484848484848486</v>
      </c>
      <c r="O30" s="147">
        <f t="shared" si="18"/>
        <v>-0.48484848484848486</v>
      </c>
      <c r="P30" s="147">
        <f t="shared" si="19"/>
        <v>-0.56565656565656564</v>
      </c>
      <c r="Q30" s="147">
        <f t="shared" si="20"/>
        <v>-0.80808080808080807</v>
      </c>
      <c r="R30" s="147">
        <f t="shared" si="21"/>
        <v>-0.89898989898989901</v>
      </c>
      <c r="S30" s="147">
        <f t="shared" si="22"/>
        <v>-0.89898989898989901</v>
      </c>
      <c r="T30" s="147">
        <f t="shared" si="23"/>
        <v>-0.89898989898989901</v>
      </c>
      <c r="U30" s="147">
        <f t="shared" si="24"/>
        <v>-0.89898989898989901</v>
      </c>
      <c r="V30" s="147">
        <f t="shared" si="25"/>
        <v>-0.89898989898989901</v>
      </c>
      <c r="W30" s="147">
        <f t="shared" si="26"/>
        <v>-0.89898989898989901</v>
      </c>
      <c r="Y30" s="215" t="s">
        <v>289</v>
      </c>
      <c r="Z30" s="216">
        <v>3.8</v>
      </c>
    </row>
    <row r="31" spans="1:26" x14ac:dyDescent="0.25">
      <c r="A31" s="143" t="s">
        <v>289</v>
      </c>
      <c r="B31" s="147">
        <f t="shared" si="5"/>
        <v>0</v>
      </c>
      <c r="C31" s="147">
        <f t="shared" si="6"/>
        <v>9.5238095238095233E-2</v>
      </c>
      <c r="D31" s="147">
        <f t="shared" si="7"/>
        <v>4.7619047619047616E-2</v>
      </c>
      <c r="E31" s="147">
        <f t="shared" si="8"/>
        <v>7.9365079365079361E-2</v>
      </c>
      <c r="F31" s="147">
        <f t="shared" si="9"/>
        <v>0.12698412698412698</v>
      </c>
      <c r="G31" s="147">
        <f t="shared" si="10"/>
        <v>0.1111111111111111</v>
      </c>
      <c r="H31" s="147">
        <f t="shared" si="11"/>
        <v>9.5238095238095233E-2</v>
      </c>
      <c r="I31" s="147">
        <f t="shared" si="12"/>
        <v>0.22222222222222221</v>
      </c>
      <c r="J31" s="147">
        <f t="shared" si="13"/>
        <v>0.12698412698412698</v>
      </c>
      <c r="K31" s="147">
        <f t="shared" si="14"/>
        <v>9.5238095238095233E-2</v>
      </c>
      <c r="L31" s="147">
        <f t="shared" si="15"/>
        <v>0.12698412698412698</v>
      </c>
      <c r="M31" s="147">
        <f t="shared" si="16"/>
        <v>0.15873015873015872</v>
      </c>
      <c r="N31" s="147">
        <f t="shared" si="17"/>
        <v>0.30158730158730157</v>
      </c>
      <c r="O31" s="147">
        <f t="shared" si="18"/>
        <v>0.38095238095238093</v>
      </c>
      <c r="P31" s="147">
        <f t="shared" si="19"/>
        <v>0.44444444444444442</v>
      </c>
      <c r="Q31" s="147">
        <f t="shared" si="20"/>
        <v>0.60317460317460314</v>
      </c>
      <c r="R31" s="147">
        <f t="shared" si="21"/>
        <v>0.77777777777777779</v>
      </c>
      <c r="S31" s="147">
        <f t="shared" si="22"/>
        <v>0.63492063492063489</v>
      </c>
      <c r="T31" s="147">
        <f t="shared" si="23"/>
        <v>0.5714285714285714</v>
      </c>
      <c r="U31" s="147">
        <f t="shared" si="24"/>
        <v>0.30158730158730157</v>
      </c>
      <c r="V31" s="147">
        <f t="shared" si="25"/>
        <v>0.12698412698412698</v>
      </c>
      <c r="W31" s="147">
        <f t="shared" si="26"/>
        <v>0.41269841269841268</v>
      </c>
      <c r="Y31" s="215" t="s">
        <v>261</v>
      </c>
      <c r="Z31" s="216">
        <v>6.76</v>
      </c>
    </row>
    <row r="32" spans="1:26" x14ac:dyDescent="0.25">
      <c r="A32" s="143" t="s">
        <v>261</v>
      </c>
      <c r="B32" s="147">
        <f t="shared" si="5"/>
        <v>0</v>
      </c>
      <c r="C32" s="147">
        <f t="shared" si="6"/>
        <v>3.4334763948497854E-2</v>
      </c>
      <c r="D32" s="147">
        <f t="shared" si="7"/>
        <v>5.3648068669527899E-2</v>
      </c>
      <c r="E32" s="147">
        <f t="shared" si="8"/>
        <v>4.2918454935622317E-3</v>
      </c>
      <c r="F32" s="147">
        <f t="shared" si="9"/>
        <v>-2.1459227467811159E-2</v>
      </c>
      <c r="G32" s="147">
        <f t="shared" si="10"/>
        <v>-2.7896995708154508E-2</v>
      </c>
      <c r="H32" s="147">
        <f t="shared" si="11"/>
        <v>-6.8669527896995708E-2</v>
      </c>
      <c r="I32" s="147">
        <f t="shared" si="12"/>
        <v>-0.13733905579399142</v>
      </c>
      <c r="J32" s="147">
        <f t="shared" si="13"/>
        <v>-0.16952789699570817</v>
      </c>
      <c r="K32" s="147">
        <f t="shared" si="14"/>
        <v>-0.11373390557939914</v>
      </c>
      <c r="L32" s="147">
        <f t="shared" si="15"/>
        <v>-8.15450643776824E-2</v>
      </c>
      <c r="M32" s="147">
        <f t="shared" si="16"/>
        <v>-3.2188841201716736E-2</v>
      </c>
      <c r="N32" s="147">
        <f t="shared" si="17"/>
        <v>-1.9313304721030045E-2</v>
      </c>
      <c r="O32" s="147">
        <f t="shared" si="18"/>
        <v>-6.652360515021459E-2</v>
      </c>
      <c r="P32" s="147">
        <f t="shared" si="19"/>
        <v>-0.13519313304721031</v>
      </c>
      <c r="Q32" s="147">
        <f t="shared" si="20"/>
        <v>-0.18454935622317598</v>
      </c>
      <c r="R32" s="147">
        <f t="shared" si="21"/>
        <v>-0.20386266094420602</v>
      </c>
      <c r="S32" s="147">
        <f t="shared" si="22"/>
        <v>-0.28755364806866951</v>
      </c>
      <c r="T32" s="147">
        <f t="shared" si="23"/>
        <v>-0.33476394849785407</v>
      </c>
      <c r="U32" s="147">
        <f t="shared" si="24"/>
        <v>-0.40128755364806867</v>
      </c>
      <c r="V32" s="147">
        <f t="shared" si="25"/>
        <v>-0.4570815450643777</v>
      </c>
      <c r="W32" s="147">
        <f t="shared" si="26"/>
        <v>-0.46137339055793991</v>
      </c>
      <c r="Y32" s="215" t="s">
        <v>85</v>
      </c>
      <c r="Z32" s="216">
        <v>7</v>
      </c>
    </row>
    <row r="33" spans="1:26" x14ac:dyDescent="0.25">
      <c r="A33" s="143" t="s">
        <v>290</v>
      </c>
      <c r="B33" s="147">
        <f t="shared" si="5"/>
        <v>0</v>
      </c>
      <c r="C33" s="147">
        <f t="shared" si="6"/>
        <v>3.2258064516129031E-2</v>
      </c>
      <c r="D33" s="147">
        <f t="shared" si="7"/>
        <v>0</v>
      </c>
      <c r="E33" s="147">
        <f t="shared" si="8"/>
        <v>0</v>
      </c>
      <c r="F33" s="147">
        <f t="shared" si="9"/>
        <v>9.6774193548387094E-2</v>
      </c>
      <c r="G33" s="147">
        <f t="shared" si="10"/>
        <v>3.2258064516129031E-2</v>
      </c>
      <c r="H33" s="147">
        <f t="shared" si="11"/>
        <v>0.12903225806451613</v>
      </c>
      <c r="I33" s="147">
        <f t="shared" si="12"/>
        <v>0.19354838709677419</v>
      </c>
      <c r="J33" s="147">
        <f t="shared" si="13"/>
        <v>0.41935483870967744</v>
      </c>
      <c r="K33" s="147">
        <f t="shared" si="14"/>
        <v>0.4838709677419355</v>
      </c>
      <c r="L33" s="147">
        <f t="shared" si="15"/>
        <v>0.61290322580645162</v>
      </c>
      <c r="M33" s="147">
        <f t="shared" si="16"/>
        <v>-6.4516129032258063E-2</v>
      </c>
      <c r="N33" s="147">
        <f t="shared" si="17"/>
        <v>-6.4516129032258063E-2</v>
      </c>
      <c r="O33" s="147">
        <f t="shared" si="18"/>
        <v>-0.25806451612903225</v>
      </c>
      <c r="P33" s="147">
        <f t="shared" si="19"/>
        <v>-9.6774193548387094E-2</v>
      </c>
      <c r="Q33" s="147">
        <f t="shared" si="20"/>
        <v>-6.4516129032258063E-2</v>
      </c>
      <c r="R33" s="147">
        <f t="shared" si="21"/>
        <v>-6.4516129032258063E-2</v>
      </c>
      <c r="S33" s="147">
        <f t="shared" si="22"/>
        <v>-0.19354838709677419</v>
      </c>
      <c r="T33" s="147">
        <f t="shared" si="23"/>
        <v>-0.67741935483870963</v>
      </c>
      <c r="U33" s="147">
        <f t="shared" si="24"/>
        <v>-0.67741935483870963</v>
      </c>
      <c r="V33" s="147">
        <f t="shared" si="25"/>
        <v>-0.64516129032258063</v>
      </c>
      <c r="W33" s="147">
        <f t="shared" si="26"/>
        <v>-0.67741935483870963</v>
      </c>
      <c r="Y33" s="215" t="s">
        <v>288</v>
      </c>
      <c r="Z33" s="216">
        <v>7.13</v>
      </c>
    </row>
    <row r="34" spans="1:26" x14ac:dyDescent="0.25">
      <c r="A34" s="143" t="s">
        <v>288</v>
      </c>
      <c r="B34" s="147">
        <f t="shared" si="5"/>
        <v>0</v>
      </c>
      <c r="C34" s="147">
        <f t="shared" si="6"/>
        <v>-2.271694684234439E-3</v>
      </c>
      <c r="D34" s="147">
        <f t="shared" si="7"/>
        <v>3.543843707405725E-2</v>
      </c>
      <c r="E34" s="147">
        <f t="shared" si="8"/>
        <v>-3.6347114947751023E-2</v>
      </c>
      <c r="F34" s="147">
        <f t="shared" si="9"/>
        <v>-4.2253521126760563E-2</v>
      </c>
      <c r="G34" s="147">
        <f t="shared" si="10"/>
        <v>-6.3607451158564287E-3</v>
      </c>
      <c r="H34" s="147">
        <f t="shared" si="11"/>
        <v>-4.9977283053157656E-2</v>
      </c>
      <c r="I34" s="147">
        <f t="shared" si="12"/>
        <v>-0.10268059972739664</v>
      </c>
      <c r="J34" s="147">
        <f t="shared" si="13"/>
        <v>-0.17401181281235803</v>
      </c>
      <c r="K34" s="147">
        <f t="shared" si="14"/>
        <v>-0.16038164470695138</v>
      </c>
      <c r="L34" s="147">
        <f t="shared" si="15"/>
        <v>-0.1558382553384825</v>
      </c>
      <c r="M34" s="147">
        <f t="shared" si="16"/>
        <v>-0.16537937301226716</v>
      </c>
      <c r="N34" s="147">
        <f t="shared" si="17"/>
        <v>-0.141753748296229</v>
      </c>
      <c r="O34" s="147">
        <f t="shared" si="18"/>
        <v>-0.14447978191731031</v>
      </c>
      <c r="P34" s="147">
        <f t="shared" si="19"/>
        <v>-0.12312585188550659</v>
      </c>
      <c r="Q34" s="147">
        <f t="shared" si="20"/>
        <v>-0.10631531122217174</v>
      </c>
      <c r="R34" s="147">
        <f t="shared" si="21"/>
        <v>-0.12085415720127216</v>
      </c>
      <c r="S34" s="147">
        <f t="shared" si="22"/>
        <v>-0.10631531122217174</v>
      </c>
      <c r="T34" s="147">
        <f t="shared" si="23"/>
        <v>-7.8600636074511579E-2</v>
      </c>
      <c r="U34" s="147">
        <f t="shared" si="24"/>
        <v>-0.11267605633802817</v>
      </c>
      <c r="V34" s="147">
        <f t="shared" si="25"/>
        <v>-0.14039073148568831</v>
      </c>
      <c r="W34" s="147">
        <f t="shared" si="26"/>
        <v>-0.14720581553839163</v>
      </c>
      <c r="Y34" s="215" t="s">
        <v>290</v>
      </c>
      <c r="Z34" s="216">
        <v>8.5399999999999991</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312</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8.7899999999999991</v>
      </c>
      <c r="C38" s="168">
        <v>8.9499999999999993</v>
      </c>
      <c r="D38" s="168">
        <v>12.97</v>
      </c>
      <c r="E38" s="168">
        <v>12.23</v>
      </c>
      <c r="F38" s="168">
        <v>13.68</v>
      </c>
      <c r="G38" s="168">
        <v>13.03</v>
      </c>
      <c r="H38" s="168">
        <v>14.44</v>
      </c>
      <c r="I38" s="168">
        <v>16.05</v>
      </c>
      <c r="J38" s="168">
        <v>16.84</v>
      </c>
      <c r="K38" s="168">
        <v>13.78</v>
      </c>
      <c r="L38" s="168">
        <v>16.190000000000001</v>
      </c>
      <c r="M38" s="168">
        <v>14.32</v>
      </c>
      <c r="N38" s="168">
        <v>13.16</v>
      </c>
      <c r="O38" s="168">
        <v>13.71</v>
      </c>
      <c r="P38" s="168">
        <v>14.56</v>
      </c>
      <c r="Q38" s="168">
        <v>14.63</v>
      </c>
      <c r="R38" s="168">
        <v>15.26</v>
      </c>
      <c r="S38" s="169">
        <v>15.79</v>
      </c>
      <c r="T38" s="214">
        <f>S38-(B38*1.4985)</f>
        <v>2.6181850000000004</v>
      </c>
      <c r="U38" s="220">
        <f>T38/B38</f>
        <v>0.29785949943117185</v>
      </c>
    </row>
    <row r="39" spans="1:26" ht="15.75" thickTop="1" x14ac:dyDescent="0.25">
      <c r="A39" s="143" t="s">
        <v>212</v>
      </c>
      <c r="B39" s="150">
        <v>21.06</v>
      </c>
      <c r="C39" s="150">
        <v>21.11</v>
      </c>
      <c r="D39" s="150">
        <v>24.39</v>
      </c>
      <c r="E39" s="150">
        <v>24.59</v>
      </c>
      <c r="F39" s="150">
        <v>23.9</v>
      </c>
      <c r="G39" s="150">
        <v>28.55</v>
      </c>
      <c r="H39" s="150">
        <v>27.67</v>
      </c>
      <c r="I39" s="150">
        <v>27.34</v>
      </c>
      <c r="J39" s="150">
        <v>26.42</v>
      </c>
      <c r="K39" s="150">
        <v>27.73</v>
      </c>
      <c r="L39" s="150">
        <v>26.83</v>
      </c>
      <c r="M39" s="150">
        <v>23.74</v>
      </c>
      <c r="N39" s="150">
        <v>23.74</v>
      </c>
      <c r="O39" s="150">
        <v>23.74</v>
      </c>
      <c r="P39" s="150">
        <v>23.74</v>
      </c>
      <c r="Q39" s="150">
        <v>23.74</v>
      </c>
      <c r="R39" s="150">
        <v>23.74</v>
      </c>
      <c r="S39" s="151">
        <v>23.74</v>
      </c>
      <c r="T39" s="214">
        <f t="shared" ref="T39:T43" si="27">S39-(B39*1.4985)</f>
        <v>-7.8184100000000001</v>
      </c>
      <c r="U39" s="220">
        <f>T39/B39</f>
        <v>-0.37124453941120611</v>
      </c>
    </row>
    <row r="40" spans="1:26" x14ac:dyDescent="0.25">
      <c r="A40" s="143" t="s">
        <v>289</v>
      </c>
      <c r="B40" s="150">
        <v>17.05</v>
      </c>
      <c r="C40" s="150">
        <v>13.59</v>
      </c>
      <c r="D40" s="150">
        <v>16.22</v>
      </c>
      <c r="E40" s="150">
        <v>14.83</v>
      </c>
      <c r="F40" s="150">
        <v>16.63</v>
      </c>
      <c r="G40" s="150">
        <v>18.239999999999998</v>
      </c>
      <c r="H40" s="150">
        <v>17.21</v>
      </c>
      <c r="I40" s="150">
        <v>17</v>
      </c>
      <c r="J40" s="150">
        <v>16.329999999999998</v>
      </c>
      <c r="K40" s="150">
        <v>16.55</v>
      </c>
      <c r="L40" s="150">
        <v>18.54</v>
      </c>
      <c r="M40" s="150">
        <v>21.82</v>
      </c>
      <c r="N40" s="150">
        <v>18.149999999999999</v>
      </c>
      <c r="O40" s="150">
        <v>16.72</v>
      </c>
      <c r="P40" s="150">
        <v>13.46</v>
      </c>
      <c r="Q40" s="150">
        <v>14.26</v>
      </c>
      <c r="R40" s="150">
        <v>18.510000000000002</v>
      </c>
      <c r="S40" s="151">
        <v>20.85</v>
      </c>
      <c r="T40" s="214">
        <f t="shared" si="27"/>
        <v>-4.699424999999998</v>
      </c>
      <c r="U40" s="220">
        <f t="shared" ref="U40:U43" si="28">T40/B40</f>
        <v>-0.27562609970674473</v>
      </c>
    </row>
    <row r="41" spans="1:26" x14ac:dyDescent="0.25">
      <c r="A41" s="143" t="s">
        <v>261</v>
      </c>
      <c r="B41" s="150">
        <v>9.8800000000000008</v>
      </c>
      <c r="C41" s="150">
        <v>10.36</v>
      </c>
      <c r="D41" s="150">
        <v>10.81</v>
      </c>
      <c r="E41" s="150">
        <v>10.99</v>
      </c>
      <c r="F41" s="150">
        <v>11.72</v>
      </c>
      <c r="G41" s="150">
        <v>11.97</v>
      </c>
      <c r="H41" s="150">
        <v>12.72</v>
      </c>
      <c r="I41" s="150">
        <v>11.27</v>
      </c>
      <c r="J41" s="150">
        <v>11.49</v>
      </c>
      <c r="K41" s="150">
        <v>11.6</v>
      </c>
      <c r="L41" s="150">
        <v>12.7</v>
      </c>
      <c r="M41" s="150">
        <v>13.42</v>
      </c>
      <c r="N41" s="150">
        <v>13.71</v>
      </c>
      <c r="O41" s="150">
        <v>13.86</v>
      </c>
      <c r="P41" s="150">
        <v>15.28</v>
      </c>
      <c r="Q41" s="150">
        <v>15.56</v>
      </c>
      <c r="R41" s="150">
        <v>14.74</v>
      </c>
      <c r="S41" s="151">
        <v>16.64</v>
      </c>
      <c r="T41" s="214">
        <f t="shared" si="27"/>
        <v>1.8348200000000006</v>
      </c>
      <c r="U41" s="220">
        <f t="shared" si="28"/>
        <v>0.18571052631578952</v>
      </c>
    </row>
    <row r="42" spans="1:26" x14ac:dyDescent="0.25">
      <c r="A42" s="143" t="s">
        <v>290</v>
      </c>
      <c r="B42" s="150">
        <v>12.47</v>
      </c>
      <c r="C42" s="150">
        <v>15.24</v>
      </c>
      <c r="D42" s="150">
        <v>17.45</v>
      </c>
      <c r="E42" s="150">
        <v>18.66</v>
      </c>
      <c r="F42" s="150">
        <v>20.49</v>
      </c>
      <c r="G42" s="150">
        <v>18.86</v>
      </c>
      <c r="H42" s="150">
        <v>13.58</v>
      </c>
      <c r="I42" s="150">
        <v>18.53</v>
      </c>
      <c r="J42" s="150">
        <v>17.350000000000001</v>
      </c>
      <c r="K42" s="150">
        <v>17.149999999999999</v>
      </c>
      <c r="L42" s="150">
        <v>20.71</v>
      </c>
      <c r="M42" s="150">
        <v>22.26</v>
      </c>
      <c r="N42" s="150">
        <v>21.09</v>
      </c>
      <c r="O42" s="150">
        <v>22.21</v>
      </c>
      <c r="P42" s="150">
        <v>22.21</v>
      </c>
      <c r="Q42" s="150">
        <v>22.21</v>
      </c>
      <c r="R42" s="150">
        <v>21.01</v>
      </c>
      <c r="S42" s="151">
        <v>21.01</v>
      </c>
      <c r="T42" s="214">
        <f t="shared" si="27"/>
        <v>2.3237050000000004</v>
      </c>
      <c r="U42" s="220">
        <f t="shared" si="28"/>
        <v>0.18634362469927829</v>
      </c>
    </row>
    <row r="43" spans="1:26" x14ac:dyDescent="0.25">
      <c r="A43" s="143" t="s">
        <v>288</v>
      </c>
      <c r="B43" s="150">
        <v>11.36</v>
      </c>
      <c r="C43" s="150">
        <v>11.31</v>
      </c>
      <c r="D43" s="150">
        <v>11.82</v>
      </c>
      <c r="E43" s="150">
        <v>12.5</v>
      </c>
      <c r="F43" s="150">
        <v>12.72</v>
      </c>
      <c r="G43" s="150">
        <v>13.13</v>
      </c>
      <c r="H43" s="150">
        <v>13.23</v>
      </c>
      <c r="I43" s="150">
        <v>13.72</v>
      </c>
      <c r="J43" s="150">
        <v>13.4</v>
      </c>
      <c r="K43" s="150">
        <v>13.95</v>
      </c>
      <c r="L43" s="150">
        <v>14.09</v>
      </c>
      <c r="M43" s="150">
        <v>15.14</v>
      </c>
      <c r="N43" s="150">
        <v>16.07</v>
      </c>
      <c r="O43" s="150">
        <v>16.34</v>
      </c>
      <c r="P43" s="150">
        <v>17.09</v>
      </c>
      <c r="Q43" s="150">
        <v>17.71</v>
      </c>
      <c r="R43" s="150">
        <v>18.03</v>
      </c>
      <c r="S43" s="151">
        <v>18.489999999999998</v>
      </c>
      <c r="T43" s="214">
        <f t="shared" si="27"/>
        <v>1.4670400000000008</v>
      </c>
      <c r="U43" s="220">
        <f t="shared" si="28"/>
        <v>0.12914084507042262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313</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9">(B38-B38)/B38</f>
        <v>0</v>
      </c>
      <c r="C48" s="167">
        <f t="shared" ref="C48:C53" si="30">(C38-B38)/B38</f>
        <v>1.8202502844141086E-2</v>
      </c>
      <c r="D48" s="167">
        <f t="shared" ref="D48:D53" si="31">(D38-B38)/B38</f>
        <v>0.47554038680318567</v>
      </c>
      <c r="E48" s="167">
        <f t="shared" ref="E48:E53" si="32">(E38-B38)/B38</f>
        <v>0.39135381114903317</v>
      </c>
      <c r="F48" s="167">
        <f t="shared" ref="F48:F53" si="33">(F38-B38)/B38</f>
        <v>0.55631399317406161</v>
      </c>
      <c r="G48" s="167">
        <f t="shared" ref="G48:G53" si="34">(G38-B38)/B38</f>
        <v>0.48236632536973839</v>
      </c>
      <c r="H48" s="167">
        <f t="shared" ref="H48:H53" si="35">(H38-B38)/B38</f>
        <v>0.64277588168373156</v>
      </c>
      <c r="I48" s="167">
        <f t="shared" ref="I48:I53" si="36">(I38-B38)/B38</f>
        <v>0.82593856655290132</v>
      </c>
      <c r="J48" s="167">
        <f t="shared" ref="J48:J53" si="37">(J38-B38)/B38</f>
        <v>0.91581342434584767</v>
      </c>
      <c r="K48" s="167">
        <f t="shared" ref="K48:K53" si="38">(K38-B38)/B38</f>
        <v>0.56769055745164965</v>
      </c>
      <c r="L48" s="167">
        <f t="shared" ref="L48:L53" si="39">(L38-B38)/B38</f>
        <v>0.84186575654152473</v>
      </c>
      <c r="M48" s="167">
        <f t="shared" ref="M48:M53" si="40">(M38-B38)/B38</f>
        <v>0.62912400455062589</v>
      </c>
      <c r="N48" s="167">
        <f t="shared" ref="N48:N53" si="41">(N38-B38)/B38</f>
        <v>0.4971558589306031</v>
      </c>
      <c r="O48" s="167">
        <f t="shared" ref="O48:O53" si="42">(O38-B38)/B38</f>
        <v>0.55972696245733811</v>
      </c>
      <c r="P48" s="167">
        <f t="shared" ref="P48:P53" si="43">(P38-B38)/B38</f>
        <v>0.65642775881683757</v>
      </c>
      <c r="Q48" s="167">
        <f t="shared" ref="Q48:Q53" si="44">(Q38-B38)/B38</f>
        <v>0.66439135381114933</v>
      </c>
      <c r="R48" s="167">
        <f t="shared" ref="R48:R53" si="45">(R38-B38)/B38</f>
        <v>0.73606370875995464</v>
      </c>
      <c r="S48" s="167">
        <f t="shared" ref="S48:S53" si="46">(S38-B38)/B38</f>
        <v>0.7963594994311719</v>
      </c>
    </row>
    <row r="49" spans="1:19" ht="15.75" thickTop="1" x14ac:dyDescent="0.25">
      <c r="A49" s="143" t="s">
        <v>212</v>
      </c>
      <c r="B49" s="147">
        <f t="shared" si="29"/>
        <v>0</v>
      </c>
      <c r="C49" s="147">
        <f t="shared" si="30"/>
        <v>2.3741690408357412E-3</v>
      </c>
      <c r="D49" s="147">
        <f t="shared" si="31"/>
        <v>0.15811965811965822</v>
      </c>
      <c r="E49" s="147">
        <f t="shared" si="32"/>
        <v>0.16761633428300102</v>
      </c>
      <c r="F49" s="147">
        <f t="shared" si="33"/>
        <v>0.13485280151946819</v>
      </c>
      <c r="G49" s="147">
        <f t="shared" si="34"/>
        <v>0.35565052231718908</v>
      </c>
      <c r="H49" s="147">
        <f t="shared" si="35"/>
        <v>0.31386514719848069</v>
      </c>
      <c r="I49" s="147">
        <f t="shared" si="36"/>
        <v>0.29819563152896494</v>
      </c>
      <c r="J49" s="147">
        <f t="shared" si="37"/>
        <v>0.254510921177588</v>
      </c>
      <c r="K49" s="147">
        <f t="shared" si="38"/>
        <v>0.31671415004748349</v>
      </c>
      <c r="L49" s="147">
        <f t="shared" si="39"/>
        <v>0.27397910731244063</v>
      </c>
      <c r="M49" s="147">
        <f t="shared" si="40"/>
        <v>0.12725546058879392</v>
      </c>
      <c r="N49" s="147">
        <f t="shared" si="41"/>
        <v>0.12725546058879392</v>
      </c>
      <c r="O49" s="147">
        <f t="shared" si="42"/>
        <v>0.12725546058879392</v>
      </c>
      <c r="P49" s="147">
        <f t="shared" si="43"/>
        <v>0.12725546058879392</v>
      </c>
      <c r="Q49" s="147">
        <f t="shared" si="44"/>
        <v>0.12725546058879392</v>
      </c>
      <c r="R49" s="147">
        <f t="shared" si="45"/>
        <v>0.12725546058879392</v>
      </c>
      <c r="S49" s="147">
        <f t="shared" si="46"/>
        <v>0.12725546058879392</v>
      </c>
    </row>
    <row r="50" spans="1:19" x14ac:dyDescent="0.25">
      <c r="A50" s="143" t="s">
        <v>289</v>
      </c>
      <c r="B50" s="147">
        <f t="shared" si="29"/>
        <v>0</v>
      </c>
      <c r="C50" s="147">
        <f t="shared" si="30"/>
        <v>-0.20293255131964813</v>
      </c>
      <c r="D50" s="147">
        <f t="shared" si="31"/>
        <v>-4.8680351906158464E-2</v>
      </c>
      <c r="E50" s="147">
        <f t="shared" si="32"/>
        <v>-0.13020527859237541</v>
      </c>
      <c r="F50" s="147">
        <f t="shared" si="33"/>
        <v>-2.4633431085044087E-2</v>
      </c>
      <c r="G50" s="147">
        <f t="shared" si="34"/>
        <v>6.9794721407624494E-2</v>
      </c>
      <c r="H50" s="147">
        <f t="shared" si="35"/>
        <v>9.384164222873909E-3</v>
      </c>
      <c r="I50" s="147">
        <f t="shared" si="36"/>
        <v>-2.9325513196481355E-3</v>
      </c>
      <c r="J50" s="147">
        <f t="shared" si="37"/>
        <v>-4.222873900293269E-2</v>
      </c>
      <c r="K50" s="147">
        <f t="shared" si="38"/>
        <v>-2.9325513196480937E-2</v>
      </c>
      <c r="L50" s="147">
        <f t="shared" si="39"/>
        <v>8.7390029325513097E-2</v>
      </c>
      <c r="M50" s="147">
        <f t="shared" si="40"/>
        <v>0.27976539589442811</v>
      </c>
      <c r="N50" s="147">
        <f t="shared" si="41"/>
        <v>6.4516129032257938E-2</v>
      </c>
      <c r="O50" s="147">
        <f t="shared" si="42"/>
        <v>-1.9354838709677528E-2</v>
      </c>
      <c r="P50" s="147">
        <f t="shared" si="43"/>
        <v>-0.21055718475073312</v>
      </c>
      <c r="Q50" s="147">
        <f t="shared" si="44"/>
        <v>-0.16363636363636369</v>
      </c>
      <c r="R50" s="147">
        <f t="shared" si="45"/>
        <v>8.5630498533724383E-2</v>
      </c>
      <c r="S50" s="147">
        <f t="shared" si="46"/>
        <v>0.22287390029325516</v>
      </c>
    </row>
    <row r="51" spans="1:19" x14ac:dyDescent="0.25">
      <c r="A51" s="143" t="s">
        <v>261</v>
      </c>
      <c r="B51" s="147">
        <f t="shared" si="29"/>
        <v>0</v>
      </c>
      <c r="C51" s="147">
        <f t="shared" si="30"/>
        <v>4.8582995951416866E-2</v>
      </c>
      <c r="D51" s="147">
        <f t="shared" si="31"/>
        <v>9.4129554655870404E-2</v>
      </c>
      <c r="E51" s="147">
        <f t="shared" si="32"/>
        <v>0.11234817813765176</v>
      </c>
      <c r="F51" s="147">
        <f t="shared" si="33"/>
        <v>0.18623481781376516</v>
      </c>
      <c r="G51" s="147">
        <f t="shared" si="34"/>
        <v>0.21153846153846151</v>
      </c>
      <c r="H51" s="147">
        <f t="shared" si="35"/>
        <v>0.28744939271255054</v>
      </c>
      <c r="I51" s="147">
        <f t="shared" si="36"/>
        <v>0.1406882591093116</v>
      </c>
      <c r="J51" s="147">
        <f t="shared" si="37"/>
        <v>0.16295546558704446</v>
      </c>
      <c r="K51" s="147">
        <f t="shared" si="38"/>
        <v>0.1740890688259108</v>
      </c>
      <c r="L51" s="147">
        <f t="shared" si="39"/>
        <v>0.28542510121457471</v>
      </c>
      <c r="M51" s="147">
        <f t="shared" si="40"/>
        <v>0.35829959514170029</v>
      </c>
      <c r="N51" s="147">
        <f t="shared" si="41"/>
        <v>0.38765182186234814</v>
      </c>
      <c r="O51" s="147">
        <f t="shared" si="42"/>
        <v>0.4028340080971658</v>
      </c>
      <c r="P51" s="147">
        <f t="shared" si="43"/>
        <v>0.54655870445344112</v>
      </c>
      <c r="Q51" s="147">
        <f t="shared" si="44"/>
        <v>0.57489878542510109</v>
      </c>
      <c r="R51" s="147">
        <f t="shared" si="45"/>
        <v>0.49190283400809709</v>
      </c>
      <c r="S51" s="147">
        <f t="shared" si="46"/>
        <v>0.68421052631578938</v>
      </c>
    </row>
    <row r="52" spans="1:19" x14ac:dyDescent="0.25">
      <c r="A52" s="143" t="s">
        <v>290</v>
      </c>
      <c r="B52" s="147">
        <f t="shared" si="29"/>
        <v>0</v>
      </c>
      <c r="C52" s="147">
        <f t="shared" si="30"/>
        <v>0.2221331194867682</v>
      </c>
      <c r="D52" s="147">
        <f t="shared" si="31"/>
        <v>0.39935846030473121</v>
      </c>
      <c r="E52" s="147">
        <f t="shared" si="32"/>
        <v>0.49639133921411382</v>
      </c>
      <c r="F52" s="147">
        <f t="shared" si="33"/>
        <v>0.6431435445068161</v>
      </c>
      <c r="G52" s="147">
        <f t="shared" si="34"/>
        <v>0.51242983159582989</v>
      </c>
      <c r="H52" s="147">
        <f t="shared" si="35"/>
        <v>8.9013632718524402E-2</v>
      </c>
      <c r="I52" s="147">
        <f t="shared" si="36"/>
        <v>0.48596631916599842</v>
      </c>
      <c r="J52" s="147">
        <f t="shared" si="37"/>
        <v>0.39133921411387335</v>
      </c>
      <c r="K52" s="147">
        <f t="shared" si="38"/>
        <v>0.37530072173215701</v>
      </c>
      <c r="L52" s="147">
        <f t="shared" si="39"/>
        <v>0.66078588612670408</v>
      </c>
      <c r="M52" s="147">
        <f t="shared" si="40"/>
        <v>0.78508420208500407</v>
      </c>
      <c r="N52" s="147">
        <f t="shared" si="41"/>
        <v>0.69125902165196462</v>
      </c>
      <c r="O52" s="147">
        <f t="shared" si="42"/>
        <v>0.781074578989575</v>
      </c>
      <c r="P52" s="147">
        <f t="shared" si="43"/>
        <v>0.781074578989575</v>
      </c>
      <c r="Q52" s="147">
        <f t="shared" si="44"/>
        <v>0.781074578989575</v>
      </c>
      <c r="R52" s="147">
        <f t="shared" si="45"/>
        <v>0.68484362469927829</v>
      </c>
      <c r="S52" s="147">
        <f t="shared" si="46"/>
        <v>0.68484362469927829</v>
      </c>
    </row>
    <row r="53" spans="1:19" x14ac:dyDescent="0.25">
      <c r="A53" s="143" t="s">
        <v>288</v>
      </c>
      <c r="B53" s="147">
        <f t="shared" si="29"/>
        <v>0</v>
      </c>
      <c r="C53" s="147">
        <f t="shared" si="30"/>
        <v>-4.4014084507041319E-3</v>
      </c>
      <c r="D53" s="147">
        <f t="shared" si="31"/>
        <v>4.0492957746478951E-2</v>
      </c>
      <c r="E53" s="147">
        <f t="shared" si="32"/>
        <v>0.1003521126760564</v>
      </c>
      <c r="F53" s="147">
        <f t="shared" si="33"/>
        <v>0.11971830985915505</v>
      </c>
      <c r="G53" s="147">
        <f t="shared" si="34"/>
        <v>0.1558098591549297</v>
      </c>
      <c r="H53" s="147">
        <f t="shared" si="35"/>
        <v>0.16461267605633811</v>
      </c>
      <c r="I53" s="147">
        <f t="shared" si="36"/>
        <v>0.20774647887323955</v>
      </c>
      <c r="J53" s="147">
        <f t="shared" si="37"/>
        <v>0.17957746478873249</v>
      </c>
      <c r="K53" s="147">
        <f t="shared" si="38"/>
        <v>0.22799295774647887</v>
      </c>
      <c r="L53" s="147">
        <f t="shared" si="39"/>
        <v>0.24031690140845074</v>
      </c>
      <c r="M53" s="147">
        <f t="shared" si="40"/>
        <v>0.33274647887323955</v>
      </c>
      <c r="N53" s="147">
        <f t="shared" si="41"/>
        <v>0.41461267605633811</v>
      </c>
      <c r="O53" s="147">
        <f t="shared" si="42"/>
        <v>0.43838028169014093</v>
      </c>
      <c r="P53" s="147">
        <f t="shared" si="43"/>
        <v>0.50440140845070425</v>
      </c>
      <c r="Q53" s="147">
        <f t="shared" si="44"/>
        <v>0.55897887323943674</v>
      </c>
      <c r="R53" s="147">
        <f t="shared" si="45"/>
        <v>0.58714788732394385</v>
      </c>
      <c r="S53" s="147">
        <f t="shared" si="46"/>
        <v>0.6276408450704225</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topLeftCell="J1" zoomScaleNormal="100" workbookViewId="0">
      <selection activeCell="U25" sqref="U25"/>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163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232</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'2C'!B19</f>
        <v>72</v>
      </c>
      <c r="C5" s="144">
        <f>'2C'!C19</f>
        <v>74</v>
      </c>
      <c r="D5" s="144">
        <f>'2C'!D19</f>
        <v>75</v>
      </c>
      <c r="E5" s="144">
        <f>'2C'!E19</f>
        <v>68</v>
      </c>
      <c r="F5" s="144">
        <f>'2C'!F19</f>
        <v>71</v>
      </c>
      <c r="G5" s="144">
        <f>'2C'!G19</f>
        <v>76</v>
      </c>
      <c r="H5" s="144">
        <f>'2C'!H19</f>
        <v>74</v>
      </c>
      <c r="I5" s="144">
        <f>'2C'!I19</f>
        <v>66</v>
      </c>
      <c r="J5" s="144">
        <f>'2C'!J19</f>
        <v>56</v>
      </c>
      <c r="K5" s="144">
        <f>'2C'!K19</f>
        <v>54</v>
      </c>
      <c r="L5" s="144">
        <f>'2C'!L19</f>
        <v>48</v>
      </c>
      <c r="M5" s="144">
        <f>'2C'!M19</f>
        <v>43</v>
      </c>
      <c r="N5" s="144">
        <f>'2C'!N19</f>
        <v>45</v>
      </c>
      <c r="O5" s="144">
        <f>'2C'!O19</f>
        <v>46</v>
      </c>
      <c r="P5" s="144">
        <f>'2C'!P19</f>
        <v>55</v>
      </c>
      <c r="Q5" s="144">
        <f>'2C'!Q19</f>
        <v>86</v>
      </c>
      <c r="R5" s="144">
        <f>'2C'!R19</f>
        <v>82</v>
      </c>
      <c r="S5" s="144">
        <f>'2C'!S19</f>
        <v>90</v>
      </c>
      <c r="T5" s="144">
        <f>'2C'!T19</f>
        <v>120</v>
      </c>
      <c r="U5" s="144">
        <f>'2C'!U19</f>
        <v>127</v>
      </c>
      <c r="V5" s="144">
        <f>'2C'!V19</f>
        <v>158</v>
      </c>
      <c r="W5" s="144">
        <f>'2C'!W19</f>
        <v>175</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191</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2.7777777777777776E-2</v>
      </c>
      <c r="D12" s="170">
        <f>(D5-B5)/B5</f>
        <v>4.1666666666666664E-2</v>
      </c>
      <c r="E12" s="170">
        <f>(E5-B5)/B5</f>
        <v>-5.5555555555555552E-2</v>
      </c>
      <c r="F12" s="170">
        <f>(F5-B5)/B5</f>
        <v>-1.3888888888888888E-2</v>
      </c>
      <c r="G12" s="170">
        <f>(G5-B5)/B5</f>
        <v>5.5555555555555552E-2</v>
      </c>
      <c r="H12" s="170">
        <f>(H5-B5)/B5</f>
        <v>2.7777777777777776E-2</v>
      </c>
      <c r="I12" s="170">
        <f>(I5-B5)/B5</f>
        <v>-8.3333333333333329E-2</v>
      </c>
      <c r="J12" s="170">
        <f>(J5-B5)/B5</f>
        <v>-0.22222222222222221</v>
      </c>
      <c r="K12" s="170">
        <f>(K5-B5)/B5</f>
        <v>-0.25</v>
      </c>
      <c r="L12" s="170">
        <f>(L5-B5)/B5</f>
        <v>-0.33333333333333331</v>
      </c>
      <c r="M12" s="170">
        <f>(M5-B5)/B5</f>
        <v>-0.40277777777777779</v>
      </c>
      <c r="N12" s="170">
        <f>(N5-B5)/B5</f>
        <v>-0.375</v>
      </c>
      <c r="O12" s="170">
        <f>(O5-B5)/B5</f>
        <v>-0.3611111111111111</v>
      </c>
      <c r="P12" s="170">
        <f>(P5-B5)/B5</f>
        <v>-0.2361111111111111</v>
      </c>
      <c r="Q12" s="170">
        <f>(Q5-B5)/B5</f>
        <v>0.19444444444444445</v>
      </c>
      <c r="R12" s="170">
        <f>(R5-B5)/B5</f>
        <v>0.1388888888888889</v>
      </c>
      <c r="S12" s="170">
        <f>(S5-B5)/B5</f>
        <v>0.25</v>
      </c>
      <c r="T12" s="170">
        <f>(T5-B5)/B5</f>
        <v>0.66666666666666663</v>
      </c>
      <c r="U12" s="170">
        <f>(U5-B5)/B5</f>
        <v>0.76388888888888884</v>
      </c>
      <c r="V12" s="170">
        <f>(V5-B5)/B5</f>
        <v>1.1944444444444444</v>
      </c>
      <c r="W12" s="170">
        <f>(W5-B5)/B5</f>
        <v>1.4305555555555556</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5" t="s">
        <v>216</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'2C'!B38</f>
        <v>8.7899999999999991</v>
      </c>
      <c r="C18" s="150">
        <f>'2C'!C38</f>
        <v>8.9499999999999993</v>
      </c>
      <c r="D18" s="150">
        <f>'2C'!D38</f>
        <v>12.97</v>
      </c>
      <c r="E18" s="150">
        <f>'2C'!E38</f>
        <v>12.23</v>
      </c>
      <c r="F18" s="150">
        <f>'2C'!F38</f>
        <v>13.68</v>
      </c>
      <c r="G18" s="150">
        <f>'2C'!G38</f>
        <v>13.03</v>
      </c>
      <c r="H18" s="150">
        <f>'2C'!H38</f>
        <v>14.44</v>
      </c>
      <c r="I18" s="150">
        <f>'2C'!I38</f>
        <v>16.05</v>
      </c>
      <c r="J18" s="150">
        <f>'2C'!J38</f>
        <v>16.84</v>
      </c>
      <c r="K18" s="150">
        <f>'2C'!K38</f>
        <v>13.78</v>
      </c>
      <c r="L18" s="150">
        <f>'2C'!L38</f>
        <v>16.190000000000001</v>
      </c>
      <c r="M18" s="150">
        <f>'2C'!M38</f>
        <v>14.32</v>
      </c>
      <c r="N18" s="150">
        <f>'2C'!N38</f>
        <v>13.16</v>
      </c>
      <c r="O18" s="150">
        <f>'2C'!O38</f>
        <v>13.71</v>
      </c>
      <c r="P18" s="150">
        <f>'2C'!P38</f>
        <v>14.56</v>
      </c>
      <c r="Q18" s="150">
        <f>'2C'!Q38</f>
        <v>14.63</v>
      </c>
      <c r="R18" s="150">
        <f>'2C'!R38</f>
        <v>15.26</v>
      </c>
      <c r="S18" s="150">
        <f>'2C'!S38</f>
        <v>15.79</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217</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1.8202502844141086E-2</v>
      </c>
      <c r="D25" s="170">
        <f>(D18-B18)/B18</f>
        <v>0.47554038680318567</v>
      </c>
      <c r="E25" s="170">
        <f>(E18-B18)/B18</f>
        <v>0.39135381114903317</v>
      </c>
      <c r="F25" s="170">
        <f>(F18-B18)/B18</f>
        <v>0.55631399317406161</v>
      </c>
      <c r="G25" s="170">
        <f>(G18-B18)/B18</f>
        <v>0.48236632536973839</v>
      </c>
      <c r="H25" s="170">
        <f>(H18-B18)/B18</f>
        <v>0.64277588168373156</v>
      </c>
      <c r="I25" s="170">
        <f>(I18-B18)/B18</f>
        <v>0.82593856655290132</v>
      </c>
      <c r="J25" s="170">
        <f>(J18-B18)/B18</f>
        <v>0.91581342434584767</v>
      </c>
      <c r="K25" s="170">
        <f>(K18-B18)/B18</f>
        <v>0.56769055745164965</v>
      </c>
      <c r="L25" s="170">
        <f>(L18-B18)/B18</f>
        <v>0.84186575654152473</v>
      </c>
      <c r="M25" s="170">
        <f>(M18-B18)/B18</f>
        <v>0.62912400455062589</v>
      </c>
      <c r="N25" s="170">
        <f>(N18-B18)/B18</f>
        <v>0.4971558589306031</v>
      </c>
      <c r="O25" s="170">
        <f>(O18-B18)/B18</f>
        <v>0.55972696245733811</v>
      </c>
      <c r="P25" s="170">
        <f>(P18-B18)/B18</f>
        <v>0.65642775881683757</v>
      </c>
      <c r="Q25" s="170">
        <f>(Q18-B18)/B18</f>
        <v>0.66439135381114933</v>
      </c>
      <c r="R25" s="170">
        <f>(R18-B18)/B18</f>
        <v>0.73606370875995464</v>
      </c>
      <c r="S25" s="170">
        <f>(S18-B18)/B18</f>
        <v>0.7963594994311719</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154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316</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153</v>
      </c>
      <c r="B7" s="157">
        <v>0.20798649999999999</v>
      </c>
      <c r="C7" s="1" t="s">
        <v>153</v>
      </c>
      <c r="D7" s="158">
        <v>0.15029899999999999</v>
      </c>
    </row>
    <row r="8" spans="1:27" x14ac:dyDescent="0.2">
      <c r="A8" s="1" t="s">
        <v>146</v>
      </c>
      <c r="B8" s="157">
        <v>0.1321</v>
      </c>
      <c r="C8" s="1" t="s">
        <v>146</v>
      </c>
      <c r="D8" s="158">
        <v>0.1414</v>
      </c>
    </row>
    <row r="9" spans="1:27" x14ac:dyDescent="0.2">
      <c r="A9" s="1" t="s">
        <v>149</v>
      </c>
      <c r="B9" s="157">
        <v>8.3325999999999997E-2</v>
      </c>
      <c r="C9" s="1" t="s">
        <v>148</v>
      </c>
      <c r="D9" s="158">
        <v>0.1195</v>
      </c>
    </row>
    <row r="10" spans="1:27" x14ac:dyDescent="0.2">
      <c r="A10" s="1" t="s">
        <v>148</v>
      </c>
      <c r="B10" s="157">
        <v>7.8740000000000004E-2</v>
      </c>
      <c r="C10" s="1" t="s">
        <v>152</v>
      </c>
      <c r="D10" s="158">
        <v>0.10111000000000001</v>
      </c>
    </row>
    <row r="11" spans="1:27" x14ac:dyDescent="0.2">
      <c r="A11" s="1" t="s">
        <v>150</v>
      </c>
      <c r="B11" s="157">
        <v>6.7979999999999999E-2</v>
      </c>
      <c r="C11" s="1" t="s">
        <v>114</v>
      </c>
      <c r="D11" s="158">
        <v>9.7350000000000006E-2</v>
      </c>
    </row>
    <row r="12" spans="1:27" x14ac:dyDescent="0.2">
      <c r="A12" s="1" t="s">
        <v>114</v>
      </c>
      <c r="B12" s="157">
        <v>6.6799999999999998E-2</v>
      </c>
      <c r="C12" s="1" t="s">
        <v>149</v>
      </c>
      <c r="D12" s="158">
        <v>9.1445890000000002E-2</v>
      </c>
    </row>
    <row r="13" spans="1:27" x14ac:dyDescent="0.2">
      <c r="A13" s="1" t="s">
        <v>88</v>
      </c>
      <c r="B13" s="157">
        <v>6.6500000000000004E-2</v>
      </c>
      <c r="C13" s="1" t="s">
        <v>151</v>
      </c>
      <c r="D13" s="158">
        <v>8.9149999999999993E-2</v>
      </c>
    </row>
    <row r="14" spans="1:27" x14ac:dyDescent="0.2">
      <c r="A14" s="1" t="s">
        <v>152</v>
      </c>
      <c r="B14" s="157">
        <v>6.6389000000000004E-2</v>
      </c>
      <c r="C14" s="1" t="s">
        <v>192</v>
      </c>
      <c r="D14" s="158">
        <v>7.17E-2</v>
      </c>
    </row>
    <row r="15" spans="1:27" x14ac:dyDescent="0.2">
      <c r="A15" s="1" t="s">
        <v>147</v>
      </c>
      <c r="B15" s="157">
        <v>6.5600000000000006E-2</v>
      </c>
      <c r="C15" s="1" t="s">
        <v>150</v>
      </c>
      <c r="D15" s="158">
        <v>6.9260000000000002E-2</v>
      </c>
    </row>
    <row r="16" spans="1:27" x14ac:dyDescent="0.2">
      <c r="A16" s="1" t="s">
        <v>151</v>
      </c>
      <c r="B16" s="157">
        <v>6.0329000000000001E-2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P8" sqref="P8"/>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162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317</v>
      </c>
      <c r="B3" s="193"/>
      <c r="C3" s="193"/>
      <c r="D3" s="193"/>
      <c r="F3" s="320" t="s">
        <v>318</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7</v>
      </c>
      <c r="C5" s="218" t="s">
        <v>244</v>
      </c>
      <c r="D5" s="1"/>
      <c r="F5" s="1" t="s">
        <v>341</v>
      </c>
      <c r="G5" s="159">
        <v>13</v>
      </c>
      <c r="H5" s="203" t="s">
        <v>351</v>
      </c>
      <c r="O5" s="1"/>
    </row>
    <row r="6" spans="1:27" ht="15" x14ac:dyDescent="0.25">
      <c r="A6" s="160">
        <v>43344</v>
      </c>
      <c r="B6">
        <v>0</v>
      </c>
      <c r="C6" s="218" t="s">
        <v>244</v>
      </c>
      <c r="D6" s="1"/>
      <c r="F6" s="1" t="s">
        <v>342</v>
      </c>
      <c r="G6" s="159">
        <v>6</v>
      </c>
      <c r="H6" s="203" t="s">
        <v>352</v>
      </c>
      <c r="O6" s="1"/>
    </row>
    <row r="7" spans="1:27" ht="15" x14ac:dyDescent="0.25">
      <c r="A7" s="160">
        <v>43374</v>
      </c>
      <c r="B7">
        <v>3</v>
      </c>
      <c r="C7" s="218" t="s">
        <v>244</v>
      </c>
      <c r="D7" s="1"/>
      <c r="F7" s="1" t="s">
        <v>343</v>
      </c>
      <c r="G7" s="159">
        <v>6</v>
      </c>
      <c r="H7" s="203" t="s">
        <v>222</v>
      </c>
      <c r="O7" s="1"/>
    </row>
    <row r="8" spans="1:27" ht="15" x14ac:dyDescent="0.25">
      <c r="A8" s="160">
        <v>43405</v>
      </c>
      <c r="B8">
        <v>2</v>
      </c>
      <c r="C8" s="218" t="s">
        <v>244</v>
      </c>
      <c r="D8" s="1"/>
      <c r="F8" s="1" t="s">
        <v>344</v>
      </c>
      <c r="G8" s="159">
        <v>5</v>
      </c>
      <c r="H8" s="203" t="s">
        <v>286</v>
      </c>
      <c r="O8" s="1"/>
    </row>
    <row r="9" spans="1:27" ht="15" x14ac:dyDescent="0.25">
      <c r="A9" s="160">
        <v>43435</v>
      </c>
      <c r="B9">
        <v>4</v>
      </c>
      <c r="C9" s="218" t="s">
        <v>244</v>
      </c>
      <c r="D9" s="161"/>
      <c r="F9" s="1" t="s">
        <v>345</v>
      </c>
      <c r="G9" s="159">
        <v>4</v>
      </c>
      <c r="H9" s="203" t="s">
        <v>299</v>
      </c>
      <c r="O9" s="1"/>
    </row>
    <row r="10" spans="1:27" ht="15" x14ac:dyDescent="0.25">
      <c r="A10" s="160">
        <v>43466</v>
      </c>
      <c r="B10">
        <v>1</v>
      </c>
      <c r="C10" s="218" t="s">
        <v>244</v>
      </c>
      <c r="D10" s="161"/>
      <c r="F10" s="1" t="s">
        <v>346</v>
      </c>
      <c r="G10" s="159">
        <v>4</v>
      </c>
      <c r="H10" s="203" t="s">
        <v>353</v>
      </c>
      <c r="O10" s="1"/>
    </row>
    <row r="11" spans="1:27" ht="15" x14ac:dyDescent="0.25">
      <c r="A11" s="160">
        <v>43497</v>
      </c>
      <c r="B11">
        <v>3</v>
      </c>
      <c r="C11" s="218" t="s">
        <v>244</v>
      </c>
      <c r="D11" s="161"/>
      <c r="F11" s="1" t="s">
        <v>347</v>
      </c>
      <c r="G11" s="159">
        <v>4</v>
      </c>
      <c r="H11" s="203" t="s">
        <v>354</v>
      </c>
      <c r="O11" s="1"/>
    </row>
    <row r="12" spans="1:27" ht="15" x14ac:dyDescent="0.25">
      <c r="A12" s="160">
        <v>43525</v>
      </c>
      <c r="B12">
        <v>4</v>
      </c>
      <c r="C12" s="218" t="s">
        <v>244</v>
      </c>
      <c r="D12" s="161"/>
      <c r="F12" s="1" t="s">
        <v>348</v>
      </c>
      <c r="G12" s="159">
        <v>2</v>
      </c>
      <c r="H12" s="203" t="s">
        <v>355</v>
      </c>
      <c r="O12" s="1"/>
    </row>
    <row r="13" spans="1:27" ht="15" x14ac:dyDescent="0.25">
      <c r="A13" s="160">
        <v>43556</v>
      </c>
      <c r="B13">
        <v>3</v>
      </c>
      <c r="C13" s="218" t="s">
        <v>244</v>
      </c>
      <c r="D13" s="161"/>
      <c r="F13" s="1" t="s">
        <v>349</v>
      </c>
      <c r="G13" s="159">
        <v>2</v>
      </c>
      <c r="H13" s="203" t="s">
        <v>299</v>
      </c>
      <c r="O13" s="1"/>
    </row>
    <row r="14" spans="1:27" ht="15" x14ac:dyDescent="0.25">
      <c r="A14" s="160">
        <v>43586</v>
      </c>
      <c r="B14">
        <v>3</v>
      </c>
      <c r="C14" s="218" t="s">
        <v>244</v>
      </c>
      <c r="D14" s="161"/>
      <c r="F14" s="1" t="s">
        <v>350</v>
      </c>
      <c r="G14" s="159">
        <v>2</v>
      </c>
      <c r="H14" s="203" t="s">
        <v>299</v>
      </c>
      <c r="O14" s="1"/>
    </row>
    <row r="15" spans="1:27" ht="15" x14ac:dyDescent="0.25">
      <c r="A15" s="160">
        <v>43617</v>
      </c>
      <c r="B15">
        <v>3</v>
      </c>
      <c r="C15" s="218" t="s">
        <v>244</v>
      </c>
      <c r="D15" s="161"/>
      <c r="O15" s="1"/>
    </row>
    <row r="16" spans="1:27" ht="15" x14ac:dyDescent="0.25">
      <c r="A16" s="160">
        <v>43647</v>
      </c>
      <c r="B16">
        <v>1</v>
      </c>
      <c r="C16" s="218" t="s">
        <v>244</v>
      </c>
      <c r="D16" s="161"/>
      <c r="O16" s="1"/>
    </row>
    <row r="17" spans="1:15" ht="15" x14ac:dyDescent="0.25">
      <c r="A17" s="160">
        <v>43678</v>
      </c>
      <c r="B17">
        <v>3</v>
      </c>
      <c r="C17" s="218" t="s">
        <v>244</v>
      </c>
      <c r="D17" s="161"/>
      <c r="O17" s="1"/>
    </row>
    <row r="18" spans="1:15" ht="15" x14ac:dyDescent="0.25">
      <c r="A18" s="160">
        <v>43709</v>
      </c>
      <c r="B18">
        <v>6</v>
      </c>
      <c r="C18" s="218" t="s">
        <v>244</v>
      </c>
      <c r="D18" s="161"/>
      <c r="I18" s="39"/>
      <c r="O18" s="1"/>
    </row>
    <row r="19" spans="1:15" ht="15" x14ac:dyDescent="0.25">
      <c r="A19" s="160">
        <v>43739</v>
      </c>
      <c r="B19">
        <v>5</v>
      </c>
      <c r="C19" s="218" t="s">
        <v>244</v>
      </c>
      <c r="D19" s="161"/>
      <c r="I19" s="39"/>
      <c r="O19" s="1"/>
    </row>
    <row r="20" spans="1:15" ht="15" x14ac:dyDescent="0.25">
      <c r="A20" s="160">
        <v>43770</v>
      </c>
      <c r="B20">
        <v>5</v>
      </c>
      <c r="C20" s="218" t="s">
        <v>244</v>
      </c>
      <c r="D20" s="161"/>
      <c r="I20" s="39"/>
      <c r="O20" s="1"/>
    </row>
    <row r="21" spans="1:15" ht="15" x14ac:dyDescent="0.25">
      <c r="A21" s="160">
        <v>43800</v>
      </c>
      <c r="B21">
        <v>6</v>
      </c>
      <c r="C21" s="218" t="s">
        <v>244</v>
      </c>
      <c r="D21" s="161"/>
      <c r="I21" s="39"/>
      <c r="O21" s="1"/>
    </row>
    <row r="22" spans="1:15" ht="15" x14ac:dyDescent="0.25">
      <c r="A22" s="160">
        <v>43831</v>
      </c>
      <c r="B22">
        <v>3</v>
      </c>
      <c r="C22" s="218" t="s">
        <v>244</v>
      </c>
      <c r="D22" s="161"/>
      <c r="I22" s="39"/>
      <c r="O22" s="1"/>
    </row>
    <row r="23" spans="1:15" ht="15" x14ac:dyDescent="0.25">
      <c r="A23" s="160">
        <v>43862</v>
      </c>
      <c r="B23">
        <v>4</v>
      </c>
      <c r="C23" s="218" t="s">
        <v>244</v>
      </c>
      <c r="D23" s="161"/>
      <c r="O23" s="1"/>
    </row>
    <row r="24" spans="1:15" ht="15" x14ac:dyDescent="0.25">
      <c r="A24" s="160">
        <v>43891</v>
      </c>
      <c r="B24">
        <v>7</v>
      </c>
      <c r="C24" s="218" t="s">
        <v>244</v>
      </c>
      <c r="D24" s="161"/>
      <c r="O24" s="1"/>
    </row>
    <row r="25" spans="1:15" ht="15" x14ac:dyDescent="0.25">
      <c r="A25" s="160">
        <v>43922</v>
      </c>
      <c r="B25">
        <v>2</v>
      </c>
      <c r="C25" s="218" t="s">
        <v>244</v>
      </c>
      <c r="D25" s="161"/>
      <c r="O25" s="1"/>
    </row>
    <row r="26" spans="1:15" ht="15" x14ac:dyDescent="0.25">
      <c r="A26" s="160">
        <v>43952</v>
      </c>
      <c r="B26">
        <v>3</v>
      </c>
      <c r="C26" s="218" t="s">
        <v>244</v>
      </c>
      <c r="D26" s="161"/>
      <c r="O26" s="1"/>
    </row>
    <row r="27" spans="1:15" ht="15" x14ac:dyDescent="0.25">
      <c r="A27" s="160">
        <v>43983</v>
      </c>
      <c r="B27">
        <v>7</v>
      </c>
      <c r="C27" s="218" t="s">
        <v>244</v>
      </c>
      <c r="D27" s="161"/>
      <c r="O27" s="1"/>
    </row>
    <row r="28" spans="1:15" ht="15" x14ac:dyDescent="0.25">
      <c r="A28" s="160">
        <v>44013</v>
      </c>
      <c r="B28">
        <v>4</v>
      </c>
      <c r="C28" s="218" t="s">
        <v>244</v>
      </c>
      <c r="D28" s="161"/>
      <c r="O28" s="1"/>
    </row>
    <row r="29" spans="1:15" ht="15" x14ac:dyDescent="0.25">
      <c r="A29" s="160">
        <v>44044</v>
      </c>
      <c r="B29">
        <v>8</v>
      </c>
      <c r="C29" s="218" t="s">
        <v>244</v>
      </c>
      <c r="D29" s="161"/>
      <c r="O29" s="1"/>
    </row>
    <row r="30" spans="1:15" ht="15" x14ac:dyDescent="0.25">
      <c r="A30" s="160">
        <v>44075</v>
      </c>
      <c r="B30">
        <v>5</v>
      </c>
      <c r="C30" s="218" t="s">
        <v>244</v>
      </c>
      <c r="D30" s="161"/>
      <c r="O30" s="1"/>
    </row>
    <row r="31" spans="1:15" ht="15" x14ac:dyDescent="0.25">
      <c r="A31" s="160">
        <v>44105</v>
      </c>
      <c r="B31">
        <v>4</v>
      </c>
      <c r="C31" s="218" t="s">
        <v>244</v>
      </c>
      <c r="D31" s="161"/>
      <c r="O31" s="1"/>
    </row>
    <row r="32" spans="1:15" ht="15" x14ac:dyDescent="0.25">
      <c r="A32" s="160">
        <v>44136</v>
      </c>
      <c r="B32">
        <v>4</v>
      </c>
      <c r="C32" s="218" t="s">
        <v>244</v>
      </c>
      <c r="D32" s="161"/>
      <c r="O32" s="1"/>
    </row>
    <row r="33" spans="1:15" ht="15" x14ac:dyDescent="0.25">
      <c r="A33" s="160">
        <v>44166</v>
      </c>
      <c r="B33">
        <v>2</v>
      </c>
      <c r="C33" s="218" t="s">
        <v>244</v>
      </c>
      <c r="D33" s="161"/>
      <c r="O33" s="1"/>
    </row>
    <row r="34" spans="1:15" ht="15" x14ac:dyDescent="0.25">
      <c r="A34" s="160">
        <v>44197</v>
      </c>
      <c r="B34">
        <v>6</v>
      </c>
      <c r="C34" s="218" t="s">
        <v>244</v>
      </c>
      <c r="D34" s="161"/>
      <c r="O34" s="1"/>
    </row>
    <row r="35" spans="1:15" ht="15" x14ac:dyDescent="0.25">
      <c r="A35" s="160">
        <v>44228</v>
      </c>
      <c r="B35">
        <v>8</v>
      </c>
      <c r="C35" s="218" t="s">
        <v>244</v>
      </c>
      <c r="D35" s="161"/>
      <c r="O35" s="1"/>
    </row>
    <row r="36" spans="1:15" ht="15" x14ac:dyDescent="0.25">
      <c r="A36" s="160">
        <v>44256</v>
      </c>
      <c r="B36">
        <v>9</v>
      </c>
      <c r="C36" s="218" t="s">
        <v>244</v>
      </c>
      <c r="D36" s="161"/>
      <c r="O36" s="1"/>
    </row>
    <row r="37" spans="1:15" ht="15" x14ac:dyDescent="0.25">
      <c r="A37" s="160">
        <v>44287</v>
      </c>
      <c r="B37">
        <v>3</v>
      </c>
      <c r="C37" s="218" t="s">
        <v>244</v>
      </c>
      <c r="D37" s="161"/>
      <c r="O37" s="1"/>
    </row>
    <row r="38" spans="1:15" ht="15" x14ac:dyDescent="0.25">
      <c r="A38" s="160">
        <v>44317</v>
      </c>
      <c r="B38">
        <v>12</v>
      </c>
      <c r="C38" s="218" t="s">
        <v>244</v>
      </c>
      <c r="D38" s="161"/>
      <c r="O38" s="1"/>
    </row>
    <row r="39" spans="1:15" ht="15" x14ac:dyDescent="0.25">
      <c r="A39" s="160">
        <v>44348</v>
      </c>
      <c r="B39">
        <v>11</v>
      </c>
      <c r="C39" s="218" t="s">
        <v>244</v>
      </c>
      <c r="D39" s="161"/>
      <c r="O39" s="1"/>
    </row>
    <row r="40" spans="1:15" ht="15" x14ac:dyDescent="0.25">
      <c r="A40" s="160">
        <v>44378</v>
      </c>
      <c r="B40">
        <v>11</v>
      </c>
      <c r="C40" s="218" t="s">
        <v>244</v>
      </c>
      <c r="D40" s="161"/>
      <c r="O40" s="1"/>
    </row>
    <row r="41" spans="1:15" ht="15" x14ac:dyDescent="0.25">
      <c r="A41" s="160">
        <v>44409</v>
      </c>
      <c r="B41">
        <v>4</v>
      </c>
      <c r="C41" s="218" t="s">
        <v>244</v>
      </c>
      <c r="D41" s="161"/>
      <c r="O41" s="1"/>
    </row>
    <row r="42" spans="1:15" ht="15" x14ac:dyDescent="0.25">
      <c r="A42" s="160">
        <v>44440</v>
      </c>
      <c r="B42">
        <v>11</v>
      </c>
      <c r="C42" s="218" t="s">
        <v>244</v>
      </c>
      <c r="D42" s="161"/>
      <c r="O42" s="1"/>
    </row>
    <row r="43" spans="1:15" ht="15" x14ac:dyDescent="0.25">
      <c r="A43" s="160">
        <v>44470</v>
      </c>
      <c r="B43">
        <v>7</v>
      </c>
      <c r="C43" s="218" t="s">
        <v>244</v>
      </c>
      <c r="D43" s="161"/>
      <c r="O43" s="1"/>
    </row>
    <row r="44" spans="1:15" ht="15" x14ac:dyDescent="0.25">
      <c r="A44" s="160">
        <v>44501</v>
      </c>
      <c r="B44">
        <v>9</v>
      </c>
      <c r="C44" s="218" t="s">
        <v>244</v>
      </c>
      <c r="D44" s="161"/>
      <c r="O44" s="1"/>
    </row>
    <row r="45" spans="1:15" ht="15" x14ac:dyDescent="0.25">
      <c r="A45" s="160">
        <v>44531</v>
      </c>
      <c r="B45">
        <v>6</v>
      </c>
      <c r="C45" s="218" t="s">
        <v>244</v>
      </c>
      <c r="D45" s="161"/>
      <c r="O45" s="1"/>
    </row>
    <row r="46" spans="1:15" ht="15" x14ac:dyDescent="0.25">
      <c r="A46" s="160">
        <v>44562</v>
      </c>
      <c r="B46">
        <v>3</v>
      </c>
      <c r="C46" s="218" t="s">
        <v>244</v>
      </c>
      <c r="D46" s="161"/>
      <c r="O46" s="1"/>
    </row>
    <row r="47" spans="1:15" ht="15" x14ac:dyDescent="0.25">
      <c r="A47" s="160">
        <v>44593</v>
      </c>
      <c r="B47">
        <v>4</v>
      </c>
      <c r="C47" s="218" t="s">
        <v>244</v>
      </c>
      <c r="D47" s="161"/>
      <c r="O47" s="1"/>
    </row>
    <row r="48" spans="1:15" ht="15" x14ac:dyDescent="0.25">
      <c r="A48" s="160">
        <v>44621</v>
      </c>
      <c r="B48">
        <v>7</v>
      </c>
      <c r="C48" s="218" t="s">
        <v>244</v>
      </c>
      <c r="D48" s="161"/>
      <c r="O48" s="1"/>
    </row>
    <row r="49" spans="1:15" ht="15" x14ac:dyDescent="0.25">
      <c r="A49" s="160">
        <v>44652</v>
      </c>
      <c r="B49">
        <v>8</v>
      </c>
      <c r="C49" s="218" t="s">
        <v>244</v>
      </c>
      <c r="D49" s="161"/>
      <c r="O49" s="1"/>
    </row>
    <row r="50" spans="1:15" ht="15" x14ac:dyDescent="0.25">
      <c r="A50" s="160">
        <v>44682</v>
      </c>
      <c r="B50">
        <v>5</v>
      </c>
      <c r="C50" s="218" t="s">
        <v>244</v>
      </c>
      <c r="D50" s="161"/>
      <c r="O50" s="1"/>
    </row>
    <row r="51" spans="1:15" ht="15" x14ac:dyDescent="0.25">
      <c r="A51" s="160">
        <v>44713</v>
      </c>
      <c r="B51">
        <v>4</v>
      </c>
      <c r="C51" s="218" t="s">
        <v>244</v>
      </c>
      <c r="D51" s="161"/>
      <c r="O51" s="1"/>
    </row>
    <row r="52" spans="1:15" ht="15" x14ac:dyDescent="0.25">
      <c r="A52" s="160">
        <v>44743</v>
      </c>
      <c r="B52">
        <v>5</v>
      </c>
      <c r="C52" s="218" t="s">
        <v>244</v>
      </c>
      <c r="D52" s="161"/>
      <c r="O52" s="1"/>
    </row>
    <row r="53" spans="1:15" ht="15" x14ac:dyDescent="0.25">
      <c r="A53" s="160">
        <v>44774</v>
      </c>
      <c r="B53">
        <v>5</v>
      </c>
      <c r="C53" s="218" t="s">
        <v>244</v>
      </c>
      <c r="D53" s="161"/>
      <c r="O53" s="1"/>
    </row>
    <row r="54" spans="1:15" ht="15" x14ac:dyDescent="0.25">
      <c r="A54" s="160">
        <v>44805</v>
      </c>
      <c r="B54">
        <v>7</v>
      </c>
      <c r="C54" s="218" t="s">
        <v>244</v>
      </c>
      <c r="D54" s="161"/>
      <c r="O54" s="1"/>
    </row>
    <row r="55" spans="1:15" ht="15" x14ac:dyDescent="0.25">
      <c r="A55" s="160">
        <v>44835</v>
      </c>
      <c r="B55">
        <v>2</v>
      </c>
      <c r="C55" s="218" t="s">
        <v>244</v>
      </c>
      <c r="D55" s="161"/>
      <c r="O55" s="1"/>
    </row>
    <row r="56" spans="1:15" ht="15" x14ac:dyDescent="0.25">
      <c r="A56" s="160">
        <v>44866</v>
      </c>
      <c r="B56">
        <v>6</v>
      </c>
      <c r="C56" s="218" t="s">
        <v>244</v>
      </c>
      <c r="D56" s="161"/>
      <c r="O56" s="1"/>
    </row>
    <row r="57" spans="1:15" ht="15" x14ac:dyDescent="0.25">
      <c r="A57" s="160">
        <v>44896</v>
      </c>
      <c r="B57">
        <v>4</v>
      </c>
      <c r="C57" s="218" t="s">
        <v>244</v>
      </c>
      <c r="D57" s="161"/>
      <c r="O57" s="1"/>
    </row>
    <row r="58" spans="1:15" ht="15" x14ac:dyDescent="0.25">
      <c r="A58" s="160">
        <v>44927</v>
      </c>
      <c r="B58">
        <v>4</v>
      </c>
      <c r="C58" s="218" t="s">
        <v>244</v>
      </c>
      <c r="D58" s="161"/>
      <c r="O58" s="1"/>
    </row>
    <row r="59" spans="1:15" ht="15" x14ac:dyDescent="0.25">
      <c r="A59" s="160">
        <v>44958</v>
      </c>
      <c r="B59">
        <v>5</v>
      </c>
      <c r="C59" s="218" t="s">
        <v>244</v>
      </c>
      <c r="D59" s="161"/>
      <c r="O59" s="1"/>
    </row>
    <row r="60" spans="1:15" ht="15" x14ac:dyDescent="0.25">
      <c r="A60" s="160">
        <v>44986</v>
      </c>
      <c r="B60">
        <v>9</v>
      </c>
      <c r="C60" s="218" t="s">
        <v>244</v>
      </c>
      <c r="D60" s="161"/>
      <c r="O60" s="1"/>
    </row>
    <row r="61" spans="1:15" ht="15" x14ac:dyDescent="0.25">
      <c r="A61" s="160">
        <v>45017</v>
      </c>
      <c r="B61">
        <v>1</v>
      </c>
      <c r="C61" s="218" t="s">
        <v>244</v>
      </c>
      <c r="D61" s="161"/>
      <c r="O61" s="1"/>
    </row>
    <row r="62" spans="1:15" ht="15" x14ac:dyDescent="0.25">
      <c r="A62" s="160">
        <v>45047</v>
      </c>
      <c r="B62">
        <v>3</v>
      </c>
      <c r="C62" s="218" t="s">
        <v>244</v>
      </c>
      <c r="D62" s="161"/>
      <c r="O62" s="1"/>
    </row>
    <row r="63" spans="1:15" ht="15" x14ac:dyDescent="0.25">
      <c r="A63" s="160">
        <v>45078</v>
      </c>
      <c r="B63">
        <v>4</v>
      </c>
      <c r="C63" s="218" t="s">
        <v>244</v>
      </c>
      <c r="D63" s="161"/>
      <c r="O63" s="1"/>
    </row>
    <row r="64" spans="1:15" ht="15" x14ac:dyDescent="0.25">
      <c r="A64" s="160">
        <v>45108</v>
      </c>
      <c r="B64">
        <v>7</v>
      </c>
      <c r="C64" s="218" t="s">
        <v>244</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E33" sqref="E33"/>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62" t="s">
        <v>230</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I23" zoomScaleNormal="100" workbookViewId="0">
      <selection activeCell="R10" sqref="R1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175</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76</v>
      </c>
      <c r="B3" s="330" t="s">
        <v>100</v>
      </c>
      <c r="C3" s="261"/>
      <c r="D3" s="297" t="s">
        <v>77</v>
      </c>
      <c r="E3" s="298"/>
      <c r="F3" s="212" t="s">
        <v>78</v>
      </c>
      <c r="G3" s="211" t="s">
        <v>78</v>
      </c>
      <c r="H3" s="211" t="s">
        <v>78</v>
      </c>
      <c r="I3" s="303" t="s">
        <v>78</v>
      </c>
      <c r="J3" s="303"/>
      <c r="K3" s="303" t="s">
        <v>79</v>
      </c>
      <c r="L3" s="303"/>
      <c r="M3" s="211" t="s">
        <v>80</v>
      </c>
      <c r="N3" s="211" t="s">
        <v>80</v>
      </c>
      <c r="O3" s="213" t="s">
        <v>80</v>
      </c>
      <c r="P3" s="1"/>
      <c r="Q3" s="40"/>
      <c r="V3" s="273" t="s">
        <v>45</v>
      </c>
      <c r="W3" s="273"/>
      <c r="X3" s="273"/>
      <c r="Y3" s="273"/>
      <c r="Z3" s="273"/>
      <c r="AA3" s="273"/>
    </row>
    <row r="4" spans="1:27" ht="14.45" customHeight="1" thickBot="1" x14ac:dyDescent="0.3">
      <c r="A4" s="328"/>
      <c r="B4" s="251" t="s">
        <v>101</v>
      </c>
      <c r="C4" s="323" t="s">
        <v>195</v>
      </c>
      <c r="D4" s="290" t="s">
        <v>101</v>
      </c>
      <c r="E4" s="292" t="s">
        <v>195</v>
      </c>
      <c r="F4" s="310" t="s">
        <v>196</v>
      </c>
      <c r="G4" s="308" t="s">
        <v>197</v>
      </c>
      <c r="H4" s="308" t="s">
        <v>198</v>
      </c>
      <c r="I4" s="304" t="s">
        <v>199</v>
      </c>
      <c r="J4" s="305"/>
      <c r="K4" s="304" t="s">
        <v>200</v>
      </c>
      <c r="L4" s="305"/>
      <c r="M4" s="312" t="s">
        <v>201</v>
      </c>
      <c r="N4" s="312" t="s">
        <v>202</v>
      </c>
      <c r="O4" s="325" t="s">
        <v>203</v>
      </c>
      <c r="P4" s="1"/>
      <c r="Q4" s="40"/>
      <c r="U4" s="1" t="s">
        <v>167</v>
      </c>
      <c r="V4" s="44" t="s">
        <v>170</v>
      </c>
      <c r="W4" s="44" t="s">
        <v>168</v>
      </c>
      <c r="X4" s="44" t="s">
        <v>171</v>
      </c>
      <c r="Y4" s="44" t="s">
        <v>172</v>
      </c>
      <c r="Z4" s="44" t="s">
        <v>173</v>
      </c>
      <c r="AA4" s="44" t="s">
        <v>174</v>
      </c>
    </row>
    <row r="5" spans="1:27" ht="26.25" customHeight="1" thickBot="1" x14ac:dyDescent="0.25">
      <c r="A5" s="329"/>
      <c r="B5" s="302"/>
      <c r="C5" s="324"/>
      <c r="D5" s="291"/>
      <c r="E5" s="293"/>
      <c r="F5" s="311"/>
      <c r="G5" s="309"/>
      <c r="H5" s="309"/>
      <c r="I5" s="45" t="s">
        <v>168</v>
      </c>
      <c r="J5" s="45" t="s">
        <v>169</v>
      </c>
      <c r="K5" s="45" t="s">
        <v>171</v>
      </c>
      <c r="L5" s="45" t="s">
        <v>287</v>
      </c>
      <c r="M5" s="313"/>
      <c r="N5" s="313"/>
      <c r="O5" s="326"/>
      <c r="P5" s="1"/>
      <c r="Q5" s="40"/>
      <c r="U5" s="1">
        <v>0</v>
      </c>
      <c r="V5" s="46">
        <f>H6</f>
        <v>16.326731543387275</v>
      </c>
      <c r="W5" s="46">
        <f>I6</f>
        <v>19.156696428571429</v>
      </c>
      <c r="X5" s="46">
        <f>K6</f>
        <v>21.072366071428572</v>
      </c>
      <c r="Y5" s="46">
        <f>M6</f>
        <v>23.179602678571431</v>
      </c>
      <c r="Z5" s="46">
        <f>N6</f>
        <v>25.497562946428577</v>
      </c>
      <c r="AA5" s="46">
        <f>O6</f>
        <v>28.047319241071438</v>
      </c>
    </row>
    <row r="6" spans="1:27" x14ac:dyDescent="0.2">
      <c r="A6" s="111" t="s">
        <v>45</v>
      </c>
      <c r="B6" s="112">
        <f>'1A'!B12</f>
        <v>13.94</v>
      </c>
      <c r="C6" s="113">
        <f>'1A'!C12</f>
        <v>28995.200000000001</v>
      </c>
      <c r="D6" s="59">
        <f>'1A'!D12</f>
        <v>19.156696428571429</v>
      </c>
      <c r="E6" s="114">
        <f>'1A'!E12</f>
        <v>39845.928571428572</v>
      </c>
      <c r="F6" s="59">
        <f>'1A'!F12</f>
        <v>16.326731543387275</v>
      </c>
      <c r="G6" s="59">
        <f>'1A'!G12</f>
        <v>16.326731543387275</v>
      </c>
      <c r="H6" s="59">
        <f>'1A'!H12</f>
        <v>16.326731543387275</v>
      </c>
      <c r="I6" s="60">
        <f>'1A'!I12</f>
        <v>19.156696428571429</v>
      </c>
      <c r="J6" s="116">
        <f>'1A'!J12</f>
        <v>20.114531250000002</v>
      </c>
      <c r="K6" s="60">
        <f>'1A'!K12</f>
        <v>21.072366071428572</v>
      </c>
      <c r="L6" s="60">
        <f>'1A'!L12</f>
        <v>22.125984375000002</v>
      </c>
      <c r="M6" s="60">
        <f>'1A'!M12</f>
        <v>23.179602678571431</v>
      </c>
      <c r="N6" s="60">
        <f>'1A'!N12</f>
        <v>25.497562946428577</v>
      </c>
      <c r="O6" s="162">
        <f>'1A'!O12</f>
        <v>28.047319241071438</v>
      </c>
      <c r="P6" s="1"/>
      <c r="U6" s="1">
        <v>1</v>
      </c>
      <c r="V6" s="46">
        <f t="shared" ref="V6:V25" si="0">V5*1.025</f>
        <v>16.734899831971955</v>
      </c>
      <c r="W6" s="46">
        <f t="shared" ref="W6:W25" si="1">W5*1.025</f>
        <v>19.635613839285714</v>
      </c>
      <c r="X6" s="46">
        <f t="shared" ref="X6:X25" si="2">X5*1.025</f>
        <v>21.599175223214285</v>
      </c>
      <c r="Y6" s="46">
        <f t="shared" ref="Y6:Y25" si="3">Y5*1.025</f>
        <v>23.759092745535714</v>
      </c>
      <c r="Z6" s="46">
        <f t="shared" ref="Z6:Z25" si="4">Z5*1.025</f>
        <v>26.135002020089289</v>
      </c>
      <c r="AA6" s="46">
        <f t="shared" ref="AA6:AA25" si="5">AA5*1.025</f>
        <v>28.748502222098221</v>
      </c>
    </row>
    <row r="7" spans="1:27" x14ac:dyDescent="0.2">
      <c r="A7" s="286" t="s">
        <v>102</v>
      </c>
      <c r="B7" s="287"/>
      <c r="C7" s="287"/>
      <c r="D7" s="287"/>
      <c r="E7" s="287"/>
      <c r="F7" s="287"/>
      <c r="G7" s="287"/>
      <c r="H7" s="288"/>
      <c r="I7" s="55">
        <f>I6-H6</f>
        <v>2.8299648851841539</v>
      </c>
      <c r="J7" s="55">
        <f t="shared" ref="J7:O7" si="6">J6-I6</f>
        <v>0.95783482142857324</v>
      </c>
      <c r="K7" s="55">
        <f t="shared" si="6"/>
        <v>0.95783482142856968</v>
      </c>
      <c r="L7" s="55">
        <f>L6-K6</f>
        <v>1.0536183035714295</v>
      </c>
      <c r="M7" s="55">
        <f>M6-L6</f>
        <v>1.0536183035714295</v>
      </c>
      <c r="N7" s="55">
        <f t="shared" si="6"/>
        <v>2.3179602678571456</v>
      </c>
      <c r="O7" s="55">
        <f t="shared" si="6"/>
        <v>2.5497562946428616</v>
      </c>
      <c r="P7" s="1"/>
      <c r="U7" s="1">
        <v>2</v>
      </c>
      <c r="V7" s="46">
        <f t="shared" si="0"/>
        <v>17.153272327771251</v>
      </c>
      <c r="W7" s="46">
        <f t="shared" si="1"/>
        <v>20.126504185267855</v>
      </c>
      <c r="X7" s="46">
        <f t="shared" si="2"/>
        <v>22.139154603794641</v>
      </c>
      <c r="Y7" s="46">
        <f t="shared" si="3"/>
        <v>24.353070064174105</v>
      </c>
      <c r="Z7" s="46">
        <f t="shared" si="4"/>
        <v>26.788377070591519</v>
      </c>
      <c r="AA7" s="46">
        <f t="shared" si="5"/>
        <v>29.467214777650675</v>
      </c>
    </row>
    <row r="8" spans="1:27" x14ac:dyDescent="0.2">
      <c r="A8" s="56" t="s">
        <v>50</v>
      </c>
      <c r="B8" s="59">
        <f>'1A'!B20</f>
        <v>13.94</v>
      </c>
      <c r="C8" s="114">
        <f>'1A'!C20</f>
        <v>28995.200000000001</v>
      </c>
      <c r="D8" s="59">
        <f>'1A'!D20</f>
        <v>17.415178571428569</v>
      </c>
      <c r="E8" s="114">
        <f>'1A'!E20</f>
        <v>36223.571428571428</v>
      </c>
      <c r="F8" s="59">
        <f>'1A'!F20</f>
        <v>14.842483221261158</v>
      </c>
      <c r="G8" s="60">
        <f>'1A'!G20</f>
        <v>14.842483221261158</v>
      </c>
      <c r="H8" s="60">
        <f>'1A'!H20</f>
        <v>14.842483221261158</v>
      </c>
      <c r="I8" s="61">
        <f>'1A'!I20</f>
        <v>17.415178571428569</v>
      </c>
      <c r="J8" s="61">
        <f>'1A'!J20</f>
        <v>18.285937499999999</v>
      </c>
      <c r="K8" s="61">
        <f>'1A'!K20</f>
        <v>19.156696428571429</v>
      </c>
      <c r="L8" s="61">
        <f>'1A'!L20</f>
        <v>20.114531250000002</v>
      </c>
      <c r="M8" s="61">
        <f>'1A'!M20</f>
        <v>21.072366071428572</v>
      </c>
      <c r="N8" s="61">
        <f>'1A'!N20</f>
        <v>23.179602678571431</v>
      </c>
      <c r="O8" s="62">
        <f>'1A'!O20</f>
        <v>25.497562946428577</v>
      </c>
      <c r="P8" s="46"/>
      <c r="U8" s="1">
        <v>3</v>
      </c>
      <c r="V8" s="46">
        <f t="shared" si="0"/>
        <v>17.58210413596553</v>
      </c>
      <c r="W8" s="46">
        <f t="shared" si="1"/>
        <v>20.629666789899549</v>
      </c>
      <c r="X8" s="46">
        <f t="shared" si="2"/>
        <v>22.692633468889504</v>
      </c>
      <c r="Y8" s="46">
        <f t="shared" si="3"/>
        <v>24.961896815778456</v>
      </c>
      <c r="Z8" s="46">
        <f t="shared" si="4"/>
        <v>27.458086497356305</v>
      </c>
      <c r="AA8" s="46">
        <f t="shared" si="5"/>
        <v>30.203895147091938</v>
      </c>
    </row>
    <row r="9" spans="1:27" x14ac:dyDescent="0.2">
      <c r="A9" s="286" t="s">
        <v>102</v>
      </c>
      <c r="B9" s="287"/>
      <c r="C9" s="287"/>
      <c r="D9" s="287"/>
      <c r="E9" s="287"/>
      <c r="F9" s="287"/>
      <c r="G9" s="287"/>
      <c r="H9" s="288"/>
      <c r="I9" s="55">
        <f>I8-H8</f>
        <v>2.572695350167411</v>
      </c>
      <c r="J9" s="55">
        <f t="shared" ref="J9:N9" si="7">J8-I8</f>
        <v>0.87075892857142989</v>
      </c>
      <c r="K9" s="55">
        <f t="shared" si="7"/>
        <v>0.87075892857142989</v>
      </c>
      <c r="L9" s="55">
        <f t="shared" si="7"/>
        <v>0.95783482142857324</v>
      </c>
      <c r="M9" s="55">
        <f t="shared" si="7"/>
        <v>0.95783482142856968</v>
      </c>
      <c r="N9" s="55">
        <f t="shared" si="7"/>
        <v>2.107236607142859</v>
      </c>
      <c r="O9" s="55">
        <f>O8-N8</f>
        <v>2.3179602678571456</v>
      </c>
      <c r="P9" s="1"/>
      <c r="U9" s="1">
        <v>4</v>
      </c>
      <c r="V9" s="46">
        <f t="shared" si="0"/>
        <v>18.021656739364666</v>
      </c>
      <c r="W9" s="46">
        <f t="shared" si="1"/>
        <v>21.145408459647037</v>
      </c>
      <c r="X9" s="46">
        <f t="shared" si="2"/>
        <v>23.259949305611741</v>
      </c>
      <c r="Y9" s="46">
        <f t="shared" si="3"/>
        <v>25.585944236172914</v>
      </c>
      <c r="Z9" s="46">
        <f t="shared" si="4"/>
        <v>28.144538659790211</v>
      </c>
      <c r="AA9" s="46">
        <f t="shared" si="5"/>
        <v>30.958992525769233</v>
      </c>
    </row>
    <row r="10" spans="1:27" x14ac:dyDescent="0.2">
      <c r="P10" s="1"/>
      <c r="Q10" s="40"/>
      <c r="U10" s="1">
        <v>5</v>
      </c>
      <c r="V10" s="46">
        <f t="shared" si="0"/>
        <v>18.47219815784878</v>
      </c>
      <c r="W10" s="46">
        <f t="shared" si="1"/>
        <v>21.674043671138211</v>
      </c>
      <c r="X10" s="46">
        <f t="shared" si="2"/>
        <v>23.841448038252032</v>
      </c>
      <c r="Y10" s="46">
        <f t="shared" si="3"/>
        <v>26.225592842077234</v>
      </c>
      <c r="Z10" s="46">
        <f t="shared" si="4"/>
        <v>28.848152126284962</v>
      </c>
      <c r="AA10" s="46">
        <f t="shared" si="5"/>
        <v>31.732967338913461</v>
      </c>
    </row>
    <row r="11" spans="1:27" x14ac:dyDescent="0.2">
      <c r="P11" s="1"/>
      <c r="Q11" s="40"/>
      <c r="U11" s="1">
        <v>6</v>
      </c>
      <c r="V11" s="46">
        <f t="shared" si="0"/>
        <v>18.934003111794997</v>
      </c>
      <c r="W11" s="46">
        <f t="shared" si="1"/>
        <v>22.215894762916665</v>
      </c>
      <c r="X11" s="46">
        <f t="shared" si="2"/>
        <v>24.437484239208331</v>
      </c>
      <c r="Y11" s="46">
        <f t="shared" si="3"/>
        <v>26.881232663129161</v>
      </c>
      <c r="Z11" s="46">
        <f t="shared" si="4"/>
        <v>29.569355929442082</v>
      </c>
      <c r="AA11" s="46">
        <f t="shared" si="5"/>
        <v>32.526291522386295</v>
      </c>
    </row>
    <row r="12" spans="1:27" x14ac:dyDescent="0.2">
      <c r="P12" s="1"/>
      <c r="Q12" s="40"/>
      <c r="U12" s="1">
        <v>7</v>
      </c>
      <c r="V12" s="46">
        <f t="shared" si="0"/>
        <v>19.40735318958987</v>
      </c>
      <c r="W12" s="46">
        <f t="shared" si="1"/>
        <v>22.771292131989579</v>
      </c>
      <c r="X12" s="46">
        <f t="shared" si="2"/>
        <v>25.048421345188537</v>
      </c>
      <c r="Y12" s="46">
        <f t="shared" si="3"/>
        <v>27.553263479707386</v>
      </c>
      <c r="Z12" s="46">
        <f t="shared" si="4"/>
        <v>30.30858982767813</v>
      </c>
      <c r="AA12" s="46">
        <f t="shared" si="5"/>
        <v>33.339448810445951</v>
      </c>
    </row>
    <row r="13" spans="1:27" x14ac:dyDescent="0.2">
      <c r="U13" s="1">
        <v>8</v>
      </c>
      <c r="V13" s="46">
        <f t="shared" si="0"/>
        <v>19.892537019329616</v>
      </c>
      <c r="W13" s="46">
        <f t="shared" si="1"/>
        <v>23.340574435289316</v>
      </c>
      <c r="X13" s="46">
        <f t="shared" si="2"/>
        <v>25.674631878818246</v>
      </c>
      <c r="Y13" s="46">
        <f t="shared" si="3"/>
        <v>28.242095066700067</v>
      </c>
      <c r="Z13" s="46">
        <f t="shared" si="4"/>
        <v>31.066304573370079</v>
      </c>
      <c r="AA13" s="46">
        <f t="shared" si="5"/>
        <v>34.172935030707094</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20.389850444812854</v>
      </c>
      <c r="W14" s="46">
        <f t="shared" si="1"/>
        <v>23.924088796171546</v>
      </c>
      <c r="X14" s="46">
        <f t="shared" si="2"/>
        <v>26.3164976757887</v>
      </c>
      <c r="Y14" s="46">
        <f t="shared" si="3"/>
        <v>28.948147443367567</v>
      </c>
      <c r="Z14" s="46">
        <f t="shared" si="4"/>
        <v>31.842962187704327</v>
      </c>
      <c r="AA14" s="46">
        <f t="shared" si="5"/>
        <v>35.027258406474772</v>
      </c>
    </row>
    <row r="15" spans="1:27" ht="15.75" thickBot="1" x14ac:dyDescent="0.3">
      <c r="A15" s="274" t="s">
        <v>104</v>
      </c>
      <c r="B15" s="277" t="s">
        <v>78</v>
      </c>
      <c r="C15" s="278"/>
      <c r="D15" s="278"/>
      <c r="E15" s="278" t="s">
        <v>78</v>
      </c>
      <c r="F15" s="278"/>
      <c r="G15" s="278"/>
      <c r="H15" s="278" t="s">
        <v>79</v>
      </c>
      <c r="I15" s="278"/>
      <c r="J15" s="278"/>
      <c r="K15" s="278" t="s">
        <v>80</v>
      </c>
      <c r="L15" s="278"/>
      <c r="M15" s="278"/>
      <c r="N15" s="278" t="s">
        <v>80</v>
      </c>
      <c r="O15" s="278"/>
      <c r="P15" s="279"/>
      <c r="Q15" s="278" t="s">
        <v>80</v>
      </c>
      <c r="R15" s="278"/>
      <c r="S15" s="279"/>
      <c r="T15" s="63"/>
      <c r="U15" s="1">
        <v>10</v>
      </c>
      <c r="V15" s="46">
        <f t="shared" si="0"/>
        <v>20.899596705933174</v>
      </c>
      <c r="W15" s="46">
        <f t="shared" si="1"/>
        <v>24.522191016075833</v>
      </c>
      <c r="X15" s="46">
        <f t="shared" si="2"/>
        <v>26.974410117683416</v>
      </c>
      <c r="Y15" s="46">
        <f t="shared" si="3"/>
        <v>29.671851129451753</v>
      </c>
      <c r="Z15" s="46">
        <f t="shared" si="4"/>
        <v>32.639036242396934</v>
      </c>
      <c r="AA15" s="46">
        <f t="shared" si="5"/>
        <v>35.902939866636636</v>
      </c>
    </row>
    <row r="16" spans="1:27" ht="15" x14ac:dyDescent="0.2">
      <c r="A16" s="275"/>
      <c r="B16" s="280" t="s">
        <v>204</v>
      </c>
      <c r="C16" s="281"/>
      <c r="D16" s="281"/>
      <c r="E16" s="294" t="s">
        <v>199</v>
      </c>
      <c r="F16" s="295"/>
      <c r="G16" s="296"/>
      <c r="H16" s="294" t="s">
        <v>200</v>
      </c>
      <c r="I16" s="295"/>
      <c r="J16" s="296"/>
      <c r="K16" s="283" t="s">
        <v>205</v>
      </c>
      <c r="L16" s="284"/>
      <c r="M16" s="285"/>
      <c r="N16" s="283" t="s">
        <v>202</v>
      </c>
      <c r="O16" s="284"/>
      <c r="P16" s="285"/>
      <c r="Q16" s="283" t="s">
        <v>206</v>
      </c>
      <c r="R16" s="284"/>
      <c r="S16" s="285"/>
      <c r="T16" s="64"/>
      <c r="U16" s="1">
        <v>11</v>
      </c>
      <c r="V16" s="46">
        <f t="shared" si="0"/>
        <v>21.422086623581503</v>
      </c>
      <c r="W16" s="46">
        <f t="shared" si="1"/>
        <v>25.135245791477725</v>
      </c>
      <c r="X16" s="46">
        <f t="shared" si="2"/>
        <v>27.648770370625499</v>
      </c>
      <c r="Y16" s="46">
        <f t="shared" si="3"/>
        <v>30.413647407688043</v>
      </c>
      <c r="Z16" s="46">
        <f t="shared" si="4"/>
        <v>33.455012148456852</v>
      </c>
      <c r="AA16" s="46">
        <f t="shared" si="5"/>
        <v>36.800513363302549</v>
      </c>
    </row>
    <row r="17" spans="1:27" ht="15" thickBot="1" x14ac:dyDescent="0.25">
      <c r="A17" s="27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21.957638789171039</v>
      </c>
      <c r="W17" s="46">
        <f t="shared" si="1"/>
        <v>25.763626936264668</v>
      </c>
      <c r="X17" s="46">
        <f t="shared" si="2"/>
        <v>28.339989629891136</v>
      </c>
      <c r="Y17" s="46">
        <f t="shared" si="3"/>
        <v>31.173988592880242</v>
      </c>
      <c r="Z17" s="46">
        <f t="shared" si="4"/>
        <v>34.291387452168273</v>
      </c>
      <c r="AA17" s="46">
        <f t="shared" si="5"/>
        <v>37.720526197385112</v>
      </c>
    </row>
    <row r="18" spans="1:27" x14ac:dyDescent="0.2">
      <c r="A18" s="72" t="s">
        <v>3</v>
      </c>
      <c r="B18" s="73">
        <f>H6</f>
        <v>16.326731543387275</v>
      </c>
      <c r="C18" s="73">
        <f>MEDIAN(B18,D18)</f>
        <v>16.954417839676406</v>
      </c>
      <c r="D18" s="73">
        <f>B18*((1.025)^3)</f>
        <v>17.582104135965537</v>
      </c>
      <c r="E18" s="74">
        <f>I6</f>
        <v>19.156696428571429</v>
      </c>
      <c r="F18" s="73">
        <f>MEDIAN(E18,G18)</f>
        <v>19.893181609235491</v>
      </c>
      <c r="G18" s="75">
        <f>E18*((1.025)^3)</f>
        <v>20.629666789899552</v>
      </c>
      <c r="H18" s="73">
        <f>K6</f>
        <v>21.072366071428572</v>
      </c>
      <c r="I18" s="73">
        <f>MEDIAN(H18,J18)</f>
        <v>21.88249977015904</v>
      </c>
      <c r="J18" s="75">
        <f>H18*((1.025)^3)</f>
        <v>22.692633468889507</v>
      </c>
      <c r="K18" s="74">
        <f>M6</f>
        <v>23.179602678571431</v>
      </c>
      <c r="L18" s="73">
        <f>MEDIAN(K18,M18)</f>
        <v>24.070749747174943</v>
      </c>
      <c r="M18" s="75">
        <f>K18*((1.025)^3)</f>
        <v>24.961896815778459</v>
      </c>
      <c r="N18" s="74">
        <f>N6</f>
        <v>25.497562946428577</v>
      </c>
      <c r="O18" s="73">
        <f>MEDIAN(N18,P18)</f>
        <v>26.477824721892443</v>
      </c>
      <c r="P18" s="75">
        <f>N18*((1.025)^3)</f>
        <v>27.458086497356309</v>
      </c>
      <c r="Q18" s="74">
        <f>O6</f>
        <v>28.047319241071438</v>
      </c>
      <c r="R18" s="73">
        <f>MEDIAN(Q18,S18)</f>
        <v>29.125607194081692</v>
      </c>
      <c r="S18" s="75">
        <f>Q18*((1.025)^3)</f>
        <v>30.203895147091945</v>
      </c>
      <c r="T18" s="73"/>
      <c r="U18" s="1">
        <v>13</v>
      </c>
      <c r="V18" s="46">
        <f t="shared" si="0"/>
        <v>22.506579758900312</v>
      </c>
      <c r="W18" s="46">
        <f t="shared" si="1"/>
        <v>26.407717609671284</v>
      </c>
      <c r="X18" s="46">
        <f t="shared" si="2"/>
        <v>29.048489370638411</v>
      </c>
      <c r="Y18" s="46">
        <f t="shared" si="3"/>
        <v>31.953338307702246</v>
      </c>
      <c r="Z18" s="46">
        <f t="shared" si="4"/>
        <v>35.148672138472477</v>
      </c>
      <c r="AA18" s="46">
        <f t="shared" si="5"/>
        <v>38.663539352319738</v>
      </c>
    </row>
    <row r="19" spans="1:27" x14ac:dyDescent="0.2">
      <c r="A19" s="76" t="s">
        <v>4</v>
      </c>
      <c r="B19" s="73">
        <f>B18*((1.025)^4)</f>
        <v>18.021656739364673</v>
      </c>
      <c r="C19" s="73">
        <f t="shared" ref="C19:C23" si="8">MEDIAN(B19,D19)</f>
        <v>18.47782992557984</v>
      </c>
      <c r="D19" s="73">
        <f>B18*((1.025)^6)</f>
        <v>18.934003111795004</v>
      </c>
      <c r="E19" s="74">
        <f>E18*((1.025)^4)</f>
        <v>21.14540845964704</v>
      </c>
      <c r="F19" s="73">
        <f t="shared" ref="F19:F23" si="9">MEDIAN(E19,G19)</f>
        <v>21.680651611281853</v>
      </c>
      <c r="G19" s="75">
        <f>E18*((1.025)^6)</f>
        <v>22.215894762916665</v>
      </c>
      <c r="H19" s="73">
        <f>H18*((1.025)^4)</f>
        <v>23.259949305611741</v>
      </c>
      <c r="I19" s="73">
        <f t="shared" ref="I19:I23" si="10">MEDIAN(H19,J19)</f>
        <v>23.848716772410036</v>
      </c>
      <c r="J19" s="75">
        <f>H18*((1.025)^6)</f>
        <v>24.437484239208334</v>
      </c>
      <c r="K19" s="74">
        <f>K18*((1.025)^4)</f>
        <v>25.585944236172917</v>
      </c>
      <c r="L19" s="73">
        <f t="shared" ref="L19:L23" si="11">MEDIAN(K19,M19)</f>
        <v>26.233588449651045</v>
      </c>
      <c r="M19" s="75">
        <f>K18*((1.025)^6)</f>
        <v>26.881232663129168</v>
      </c>
      <c r="N19" s="74">
        <f>N18*((1.025)^4)</f>
        <v>28.144538659790214</v>
      </c>
      <c r="O19" s="73">
        <f t="shared" ref="O19:O23" si="12">MEDIAN(N19,P19)</f>
        <v>28.856947294616152</v>
      </c>
      <c r="P19" s="75">
        <f>N18*((1.025)^6)</f>
        <v>29.569355929442089</v>
      </c>
      <c r="Q19" s="74">
        <f>Q18*((1.025)^4)</f>
        <v>30.95899252576924</v>
      </c>
      <c r="R19" s="73">
        <f t="shared" ref="R19:R23" si="13">MEDIAN(Q19,S19)</f>
        <v>31.742642024077771</v>
      </c>
      <c r="S19" s="75">
        <f>Q18*((1.025)^6)</f>
        <v>32.526291522386302</v>
      </c>
      <c r="T19" s="73"/>
      <c r="U19" s="1">
        <v>14</v>
      </c>
      <c r="V19" s="46">
        <f t="shared" si="0"/>
        <v>23.069244252872817</v>
      </c>
      <c r="W19" s="46">
        <f t="shared" si="1"/>
        <v>27.067910549913062</v>
      </c>
      <c r="X19" s="46">
        <f t="shared" si="2"/>
        <v>29.774701604904369</v>
      </c>
      <c r="Y19" s="46">
        <f t="shared" si="3"/>
        <v>32.752171765394799</v>
      </c>
      <c r="Z19" s="46">
        <f t="shared" si="4"/>
        <v>36.027388941934284</v>
      </c>
      <c r="AA19" s="46">
        <f t="shared" si="5"/>
        <v>39.630127836127727</v>
      </c>
    </row>
    <row r="20" spans="1:27" x14ac:dyDescent="0.2">
      <c r="A20" s="76" t="s">
        <v>5</v>
      </c>
      <c r="B20" s="73">
        <f>B18*((1.025)^7)</f>
        <v>19.40735318958988</v>
      </c>
      <c r="C20" s="73">
        <f t="shared" si="8"/>
        <v>19.898601817201374</v>
      </c>
      <c r="D20" s="73">
        <f>B18*((1.025)^9)</f>
        <v>20.389850444812865</v>
      </c>
      <c r="E20" s="74">
        <f>E18*((1.025)^7)</f>
        <v>22.771292131989583</v>
      </c>
      <c r="F20" s="73">
        <f t="shared" si="9"/>
        <v>23.347690464080564</v>
      </c>
      <c r="G20" s="75">
        <f>E18*((1.025)^9)</f>
        <v>23.924088796171549</v>
      </c>
      <c r="H20" s="73">
        <f>H18*((1.025)^7)</f>
        <v>25.048421345188544</v>
      </c>
      <c r="I20" s="73">
        <f t="shared" si="10"/>
        <v>25.682459510488627</v>
      </c>
      <c r="J20" s="75">
        <f>H18*((1.025)^9)</f>
        <v>26.316497675788707</v>
      </c>
      <c r="K20" s="74">
        <f>K18*((1.025)^7)</f>
        <v>27.5532634797074</v>
      </c>
      <c r="L20" s="73">
        <f t="shared" si="11"/>
        <v>28.250705461537489</v>
      </c>
      <c r="M20" s="75">
        <f>K18*((1.025)^9)</f>
        <v>28.948147443367578</v>
      </c>
      <c r="N20" s="74">
        <f>N18*((1.025)^7)</f>
        <v>30.308589827678141</v>
      </c>
      <c r="O20" s="73">
        <f t="shared" si="12"/>
        <v>31.075776007691239</v>
      </c>
      <c r="P20" s="75">
        <f>N18*((1.025)^9)</f>
        <v>31.842962187704341</v>
      </c>
      <c r="Q20" s="74">
        <f>Q18*((1.025)^7)</f>
        <v>33.339448810445958</v>
      </c>
      <c r="R20" s="73">
        <f t="shared" si="13"/>
        <v>34.183353608460365</v>
      </c>
      <c r="S20" s="75">
        <f>Q18*((1.025)^9)</f>
        <v>35.027258406474779</v>
      </c>
      <c r="T20" s="73"/>
      <c r="U20" s="1">
        <v>15</v>
      </c>
      <c r="V20" s="46">
        <f t="shared" si="0"/>
        <v>23.645975359194637</v>
      </c>
      <c r="W20" s="46">
        <f t="shared" si="1"/>
        <v>27.744608313660887</v>
      </c>
      <c r="X20" s="46">
        <f t="shared" si="2"/>
        <v>30.519069145026975</v>
      </c>
      <c r="Y20" s="46">
        <f t="shared" si="3"/>
        <v>33.570976059529663</v>
      </c>
      <c r="Z20" s="46">
        <f t="shared" si="4"/>
        <v>36.928073665482636</v>
      </c>
      <c r="AA20" s="46">
        <f t="shared" si="5"/>
        <v>40.620881032030915</v>
      </c>
    </row>
    <row r="21" spans="1:27" x14ac:dyDescent="0.2">
      <c r="A21" s="76" t="s">
        <v>6</v>
      </c>
      <c r="B21" s="73">
        <f>B18*((1.025)^10)</f>
        <v>20.899596705933185</v>
      </c>
      <c r="C21" s="73">
        <f t="shared" si="8"/>
        <v>21.428617747552117</v>
      </c>
      <c r="D21" s="73">
        <f>B18*((1.025)^12)</f>
        <v>21.95763878917105</v>
      </c>
      <c r="E21" s="74">
        <f>E18*((1.025)^10)</f>
        <v>24.522191016075841</v>
      </c>
      <c r="F21" s="73">
        <f t="shared" si="9"/>
        <v>25.142908976170258</v>
      </c>
      <c r="G21" s="75">
        <f>E18*((1.025)^12)</f>
        <v>25.763626936264675</v>
      </c>
      <c r="H21" s="73">
        <f>H18*((1.025)^10)</f>
        <v>26.974410117683423</v>
      </c>
      <c r="I21" s="73">
        <f t="shared" si="10"/>
        <v>27.657199873787285</v>
      </c>
      <c r="J21" s="75">
        <f>H18*((1.025)^12)</f>
        <v>28.339989629891143</v>
      </c>
      <c r="K21" s="74">
        <f>K18*((1.025)^10)</f>
        <v>29.671851129451767</v>
      </c>
      <c r="L21" s="73">
        <f t="shared" si="11"/>
        <v>30.422919861166015</v>
      </c>
      <c r="M21" s="75">
        <f>K18*((1.025)^12)</f>
        <v>31.17398859288026</v>
      </c>
      <c r="N21" s="74">
        <f>N18*((1.025)^10)</f>
        <v>32.639036242396948</v>
      </c>
      <c r="O21" s="73">
        <f t="shared" si="12"/>
        <v>33.465211847282617</v>
      </c>
      <c r="P21" s="75">
        <f>N18*((1.025)^12)</f>
        <v>34.291387452168287</v>
      </c>
      <c r="Q21" s="74">
        <f>Q18*((1.025)^10)</f>
        <v>35.90293986663665</v>
      </c>
      <c r="R21" s="73">
        <f t="shared" si="13"/>
        <v>36.811733032010892</v>
      </c>
      <c r="S21" s="75">
        <f>Q18*((1.025)^12)</f>
        <v>37.720526197385126</v>
      </c>
      <c r="T21" s="73"/>
      <c r="U21" s="1">
        <v>16</v>
      </c>
      <c r="V21" s="46">
        <f t="shared" si="0"/>
        <v>24.237124743174501</v>
      </c>
      <c r="W21" s="46">
        <f t="shared" si="1"/>
        <v>28.438223521502408</v>
      </c>
      <c r="X21" s="46">
        <f t="shared" si="2"/>
        <v>31.282045873652645</v>
      </c>
      <c r="Y21" s="46">
        <f t="shared" si="3"/>
        <v>34.410250461017903</v>
      </c>
      <c r="Z21" s="46">
        <f t="shared" si="4"/>
        <v>37.851275507119695</v>
      </c>
      <c r="AA21" s="46">
        <f t="shared" si="5"/>
        <v>41.636403057831686</v>
      </c>
    </row>
    <row r="22" spans="1:27" x14ac:dyDescent="0.2">
      <c r="A22" s="76" t="s">
        <v>107</v>
      </c>
      <c r="B22" s="73">
        <f>B18*((1.025)^13)</f>
        <v>22.506579758900326</v>
      </c>
      <c r="C22" s="73">
        <f t="shared" si="8"/>
        <v>23.07627755904749</v>
      </c>
      <c r="D22" s="73">
        <f>B18*((1.025)^15)</f>
        <v>23.645975359194658</v>
      </c>
      <c r="E22" s="74">
        <f>E18*((1.025)^13)</f>
        <v>26.407717609671291</v>
      </c>
      <c r="F22" s="73">
        <f t="shared" si="9"/>
        <v>27.076162961666096</v>
      </c>
      <c r="G22" s="75">
        <f>E18*((1.025)^15)</f>
        <v>27.744608313660901</v>
      </c>
      <c r="H22" s="73">
        <f>H18*((1.025)^13)</f>
        <v>29.048489370638421</v>
      </c>
      <c r="I22" s="73">
        <f t="shared" si="10"/>
        <v>29.783779257832705</v>
      </c>
      <c r="J22" s="75">
        <f>H18*((1.025)^15)</f>
        <v>30.519069145026993</v>
      </c>
      <c r="K22" s="74">
        <f>K18*((1.025)^13)</f>
        <v>31.953338307702264</v>
      </c>
      <c r="L22" s="73">
        <f t="shared" si="11"/>
        <v>32.762157183615976</v>
      </c>
      <c r="M22" s="75">
        <f>K18*((1.025)^15)</f>
        <v>33.570976059529691</v>
      </c>
      <c r="N22" s="74">
        <f>N18*((1.025)^13)</f>
        <v>35.148672138472499</v>
      </c>
      <c r="O22" s="73">
        <f t="shared" si="12"/>
        <v>36.038372901977581</v>
      </c>
      <c r="P22" s="75">
        <f>N18*((1.025)^15)</f>
        <v>36.928073665482664</v>
      </c>
      <c r="Q22" s="74">
        <f>Q18*((1.025)^13)</f>
        <v>38.663539352319752</v>
      </c>
      <c r="R22" s="73">
        <f t="shared" si="13"/>
        <v>39.642210192175341</v>
      </c>
      <c r="S22" s="75">
        <f>Q18*((1.025)^15)</f>
        <v>40.620881032030937</v>
      </c>
      <c r="T22" s="73"/>
      <c r="U22" s="1">
        <v>17</v>
      </c>
      <c r="V22" s="46">
        <f t="shared" si="0"/>
        <v>24.843052861753861</v>
      </c>
      <c r="W22" s="46">
        <f t="shared" si="1"/>
        <v>29.149179109539965</v>
      </c>
      <c r="X22" s="46">
        <f t="shared" si="2"/>
        <v>32.064097020493961</v>
      </c>
      <c r="Y22" s="46">
        <f t="shared" si="3"/>
        <v>35.270506722543345</v>
      </c>
      <c r="Z22" s="46">
        <f t="shared" si="4"/>
        <v>38.797557394797686</v>
      </c>
      <c r="AA22" s="46">
        <f t="shared" si="5"/>
        <v>42.677313134277476</v>
      </c>
    </row>
    <row r="23" spans="1:27" x14ac:dyDescent="0.2">
      <c r="A23" s="76" t="s">
        <v>108</v>
      </c>
      <c r="B23" s="73">
        <f>B18*((1.025)^16)</f>
        <v>24.237124743174522</v>
      </c>
      <c r="C23" s="73">
        <f t="shared" si="8"/>
        <v>25.495187733188345</v>
      </c>
      <c r="D23" s="73">
        <f>B18*((1.025)^20)</f>
        <v>26.753250723202171</v>
      </c>
      <c r="E23" s="74">
        <f>E18*((1.025)^16)</f>
        <v>28.438223521502422</v>
      </c>
      <c r="F23" s="73">
        <f t="shared" si="9"/>
        <v>29.914350615505935</v>
      </c>
      <c r="G23" s="75">
        <f>E18*((1.025)^20)</f>
        <v>31.390477709509447</v>
      </c>
      <c r="H23" s="74">
        <f>H18*((1.025)^16)</f>
        <v>31.282045873652663</v>
      </c>
      <c r="I23" s="73">
        <f t="shared" si="10"/>
        <v>32.905785677056528</v>
      </c>
      <c r="J23" s="75">
        <f>H18*((1.025)^20)</f>
        <v>34.529525480460393</v>
      </c>
      <c r="K23" s="73">
        <f>K18*((1.025)^16)</f>
        <v>34.410250461017931</v>
      </c>
      <c r="L23" s="73">
        <f t="shared" si="11"/>
        <v>36.196364244762179</v>
      </c>
      <c r="M23" s="75">
        <f>K18*((1.025)^20)</f>
        <v>37.982478028506435</v>
      </c>
      <c r="N23" s="73">
        <f>N18*((1.025)^16)</f>
        <v>37.85127550711973</v>
      </c>
      <c r="O23" s="73">
        <f t="shared" si="12"/>
        <v>39.816000669238406</v>
      </c>
      <c r="P23" s="73">
        <f>N18*((1.025)^20)</f>
        <v>41.780725831357081</v>
      </c>
      <c r="Q23" s="74">
        <f>Q18*((1.025)^16)</f>
        <v>41.636403057831707</v>
      </c>
      <c r="R23" s="73">
        <f t="shared" si="13"/>
        <v>43.797600736162252</v>
      </c>
      <c r="S23" s="75">
        <f>Q18*((1.025)^20)</f>
        <v>45.958798414492797</v>
      </c>
      <c r="T23" s="73"/>
      <c r="U23" s="1">
        <v>18</v>
      </c>
      <c r="V23" s="46">
        <f t="shared" si="0"/>
        <v>25.464129183297704</v>
      </c>
      <c r="W23" s="46">
        <f t="shared" si="1"/>
        <v>29.877908587278462</v>
      </c>
      <c r="X23" s="46">
        <f t="shared" si="2"/>
        <v>32.865699446006303</v>
      </c>
      <c r="Y23" s="46">
        <f t="shared" si="3"/>
        <v>36.152269390606925</v>
      </c>
      <c r="Z23" s="46">
        <f t="shared" si="4"/>
        <v>39.767496329667622</v>
      </c>
      <c r="AA23" s="46">
        <f t="shared" si="5"/>
        <v>43.744245962634409</v>
      </c>
    </row>
    <row r="24" spans="1:27" ht="15" x14ac:dyDescent="0.25">
      <c r="A24" s="44"/>
      <c r="B24" s="36"/>
      <c r="C24" s="46"/>
      <c r="D24" s="36"/>
      <c r="E24" s="81"/>
      <c r="F24" s="81"/>
      <c r="G24" s="81"/>
      <c r="H24" s="81"/>
      <c r="I24" s="73"/>
      <c r="J24" s="73"/>
      <c r="M24" s="40"/>
      <c r="P24" s="1"/>
      <c r="U24" s="1">
        <v>19</v>
      </c>
      <c r="V24" s="46">
        <f t="shared" si="0"/>
        <v>26.100732412880145</v>
      </c>
      <c r="W24" s="46">
        <f t="shared" si="1"/>
        <v>30.624856301960421</v>
      </c>
      <c r="X24" s="46">
        <f t="shared" si="2"/>
        <v>33.687341932156457</v>
      </c>
      <c r="Y24" s="46">
        <f t="shared" si="3"/>
        <v>37.056076125372094</v>
      </c>
      <c r="Z24" s="46">
        <f t="shared" si="4"/>
        <v>40.761683737909308</v>
      </c>
      <c r="AA24" s="46">
        <f t="shared" si="5"/>
        <v>44.837852111700265</v>
      </c>
    </row>
    <row r="25" spans="1:27" ht="15" x14ac:dyDescent="0.25">
      <c r="A25" s="44"/>
      <c r="B25" s="36"/>
      <c r="C25" s="46"/>
      <c r="D25" s="36"/>
      <c r="E25" s="81"/>
      <c r="F25" s="81"/>
      <c r="G25" s="81"/>
      <c r="H25" s="81"/>
      <c r="I25" s="73"/>
      <c r="J25" s="73"/>
      <c r="M25" s="40"/>
      <c r="P25" s="1"/>
      <c r="U25" s="1">
        <v>20</v>
      </c>
      <c r="V25" s="46">
        <f t="shared" si="0"/>
        <v>26.753250723202147</v>
      </c>
      <c r="W25" s="46">
        <f t="shared" si="1"/>
        <v>31.39047770950943</v>
      </c>
      <c r="X25" s="46">
        <f t="shared" si="2"/>
        <v>34.529525480460364</v>
      </c>
      <c r="Y25" s="46">
        <f t="shared" si="3"/>
        <v>37.982478028506392</v>
      </c>
      <c r="Z25" s="46">
        <f t="shared" si="4"/>
        <v>41.780725831357039</v>
      </c>
      <c r="AA25" s="46">
        <f t="shared" si="5"/>
        <v>45.958798414492769</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273" t="s">
        <v>45</v>
      </c>
      <c r="W28" s="273"/>
      <c r="X28" s="273"/>
      <c r="Y28" s="273"/>
      <c r="Z28" s="273"/>
      <c r="AA28" s="273"/>
    </row>
    <row r="29" spans="1:27" ht="15.75" thickBot="1" x14ac:dyDescent="0.3">
      <c r="A29" s="274" t="s">
        <v>104</v>
      </c>
      <c r="B29" s="277" t="s">
        <v>78</v>
      </c>
      <c r="C29" s="278"/>
      <c r="D29" s="278"/>
      <c r="E29" s="278" t="s">
        <v>78</v>
      </c>
      <c r="F29" s="278"/>
      <c r="G29" s="278"/>
      <c r="H29" s="278" t="s">
        <v>79</v>
      </c>
      <c r="I29" s="278"/>
      <c r="J29" s="278"/>
      <c r="K29" s="278" t="s">
        <v>80</v>
      </c>
      <c r="L29" s="278"/>
      <c r="M29" s="278"/>
      <c r="N29" s="278" t="s">
        <v>80</v>
      </c>
      <c r="O29" s="278"/>
      <c r="P29" s="279"/>
      <c r="Q29" s="278" t="s">
        <v>80</v>
      </c>
      <c r="R29" s="278"/>
      <c r="S29" s="279"/>
      <c r="U29" s="1" t="s">
        <v>167</v>
      </c>
      <c r="V29" s="44" t="s">
        <v>170</v>
      </c>
      <c r="W29" s="44" t="s">
        <v>168</v>
      </c>
      <c r="X29" s="44" t="s">
        <v>171</v>
      </c>
      <c r="Y29" s="44" t="s">
        <v>172</v>
      </c>
      <c r="Z29" s="44" t="s">
        <v>173</v>
      </c>
      <c r="AA29" s="44" t="s">
        <v>174</v>
      </c>
    </row>
    <row r="30" spans="1:27" ht="15" x14ac:dyDescent="0.2">
      <c r="A30" s="275"/>
      <c r="B30" s="280" t="s">
        <v>103</v>
      </c>
      <c r="C30" s="281"/>
      <c r="D30" s="282"/>
      <c r="E30" s="283" t="s">
        <v>199</v>
      </c>
      <c r="F30" s="284"/>
      <c r="G30" s="284"/>
      <c r="H30" s="294" t="s">
        <v>200</v>
      </c>
      <c r="I30" s="295"/>
      <c r="J30" s="296"/>
      <c r="K30" s="283" t="s">
        <v>201</v>
      </c>
      <c r="L30" s="284"/>
      <c r="M30" s="285"/>
      <c r="N30" s="283" t="s">
        <v>202</v>
      </c>
      <c r="O30" s="284"/>
      <c r="P30" s="285"/>
      <c r="Q30" s="283" t="s">
        <v>207</v>
      </c>
      <c r="R30" s="284"/>
      <c r="S30" s="285"/>
      <c r="U30" s="1">
        <v>0</v>
      </c>
      <c r="V30" s="46">
        <f>H8</f>
        <v>14.842483221261158</v>
      </c>
      <c r="W30" s="46">
        <f>I8</f>
        <v>17.415178571428569</v>
      </c>
      <c r="X30" s="46">
        <f>K8</f>
        <v>19.156696428571429</v>
      </c>
      <c r="Y30" s="46">
        <f>M8</f>
        <v>21.072366071428572</v>
      </c>
      <c r="Z30" s="46">
        <f>N8</f>
        <v>23.179602678571431</v>
      </c>
      <c r="AA30" s="46">
        <f>O8</f>
        <v>25.497562946428577</v>
      </c>
    </row>
    <row r="31" spans="1:27" ht="15" thickBot="1" x14ac:dyDescent="0.25">
      <c r="A31" s="27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15.213545301792687</v>
      </c>
      <c r="W31" s="46">
        <f t="shared" ref="W31:W50" si="15">W30*1.025</f>
        <v>17.850558035714283</v>
      </c>
      <c r="X31" s="46">
        <f t="shared" ref="X31:X50" si="16">X30*1.025</f>
        <v>19.635613839285714</v>
      </c>
      <c r="Y31" s="46">
        <f t="shared" ref="Y31:Y50" si="17">Y30*1.025</f>
        <v>21.599175223214285</v>
      </c>
      <c r="Z31" s="46">
        <f t="shared" ref="Z31:Z50" si="18">Z30*1.025</f>
        <v>23.759092745535714</v>
      </c>
      <c r="AA31" s="46">
        <f t="shared" ref="AA31:AA50" si="19">AA30*1.025</f>
        <v>26.135002020089289</v>
      </c>
    </row>
    <row r="32" spans="1:27" x14ac:dyDescent="0.2">
      <c r="A32" s="72" t="s">
        <v>3</v>
      </c>
      <c r="B32" s="73">
        <f>F8</f>
        <v>14.842483221261158</v>
      </c>
      <c r="C32" s="73">
        <f>MEDIAN(B32,D32)</f>
        <v>15.413107126978549</v>
      </c>
      <c r="D32" s="75">
        <f>B32*((1.025)^3)</f>
        <v>15.983731032695941</v>
      </c>
      <c r="E32" s="73">
        <f>I8</f>
        <v>17.415178571428569</v>
      </c>
      <c r="F32" s="73">
        <f>MEDIAN(E32,G32)</f>
        <v>18.084710553850442</v>
      </c>
      <c r="G32" s="73">
        <f>E32*((1.025)^3)</f>
        <v>18.754242536272319</v>
      </c>
      <c r="H32" s="74">
        <f>K8</f>
        <v>19.156696428571429</v>
      </c>
      <c r="I32" s="73">
        <f>MEDIAN(H32,J32)</f>
        <v>19.893181609235491</v>
      </c>
      <c r="J32" s="75">
        <f>H32*((1.025)^3)</f>
        <v>20.629666789899552</v>
      </c>
      <c r="K32" s="74">
        <f>M8</f>
        <v>21.072366071428572</v>
      </c>
      <c r="L32" s="73">
        <f>MEDIAN(K32,M32)</f>
        <v>21.88249977015904</v>
      </c>
      <c r="M32" s="75">
        <f>K32*((1.025)^3)</f>
        <v>22.692633468889507</v>
      </c>
      <c r="N32" s="74">
        <f>N8</f>
        <v>23.179602678571431</v>
      </c>
      <c r="O32" s="73">
        <f>MEDIAN(N32,P32)</f>
        <v>24.070749747174943</v>
      </c>
      <c r="P32" s="75">
        <f>N32*((1.025)^3)</f>
        <v>24.961896815778459</v>
      </c>
      <c r="Q32" s="74">
        <f>O8</f>
        <v>25.497562946428577</v>
      </c>
      <c r="R32" s="73">
        <f>MEDIAN(Q32,S32)</f>
        <v>26.477824721892443</v>
      </c>
      <c r="S32" s="75">
        <f>Q32*((1.025)^3)</f>
        <v>27.458086497356309</v>
      </c>
      <c r="U32" s="1">
        <v>2</v>
      </c>
      <c r="V32" s="46">
        <f t="shared" si="14"/>
        <v>15.593883934337503</v>
      </c>
      <c r="W32" s="46">
        <f t="shared" si="15"/>
        <v>18.296821986607139</v>
      </c>
      <c r="X32" s="46">
        <f t="shared" si="16"/>
        <v>20.126504185267855</v>
      </c>
      <c r="Y32" s="46">
        <f t="shared" si="17"/>
        <v>22.139154603794641</v>
      </c>
      <c r="Z32" s="46">
        <f t="shared" si="18"/>
        <v>24.353070064174105</v>
      </c>
      <c r="AA32" s="46">
        <f t="shared" si="19"/>
        <v>26.788377070591519</v>
      </c>
    </row>
    <row r="33" spans="1:27" x14ac:dyDescent="0.2">
      <c r="A33" s="76" t="s">
        <v>4</v>
      </c>
      <c r="B33" s="73">
        <f>B32*((1.025)^4)</f>
        <v>16.383324308513338</v>
      </c>
      <c r="C33" s="73">
        <f t="shared" ref="C33:C37" si="20">MEDIAN(B33,D33)</f>
        <v>16.798027205072579</v>
      </c>
      <c r="D33" s="75">
        <f>B32*((1.025)^6)</f>
        <v>17.212730101631823</v>
      </c>
      <c r="E33" s="73">
        <f>E32*((1.025)^4)</f>
        <v>19.223098599679123</v>
      </c>
      <c r="F33" s="73">
        <f t="shared" ref="F33:F37" si="21">MEDIAN(E33,G33)</f>
        <v>19.709683282983498</v>
      </c>
      <c r="G33" s="73">
        <f>E32*((1.025)^6)</f>
        <v>20.196267966287877</v>
      </c>
      <c r="H33" s="74">
        <f>H32*((1.025)^4)</f>
        <v>21.14540845964704</v>
      </c>
      <c r="I33" s="73">
        <f t="shared" ref="I33:I37" si="22">MEDIAN(H33,J33)</f>
        <v>21.680651611281853</v>
      </c>
      <c r="J33" s="75">
        <f>H32*((1.025)^6)</f>
        <v>22.215894762916665</v>
      </c>
      <c r="K33" s="74">
        <f>K32*((1.025)^4)</f>
        <v>23.259949305611741</v>
      </c>
      <c r="L33" s="73">
        <f t="shared" ref="L33:L37" si="23">MEDIAN(K33,M33)</f>
        <v>23.848716772410036</v>
      </c>
      <c r="M33" s="75">
        <f>K32*((1.025)^6)</f>
        <v>24.437484239208334</v>
      </c>
      <c r="N33" s="74">
        <f>N32*((1.025)^4)</f>
        <v>25.585944236172917</v>
      </c>
      <c r="O33" s="73">
        <f t="shared" ref="O33:O37" si="24">MEDIAN(N33,P33)</f>
        <v>26.233588449651045</v>
      </c>
      <c r="P33" s="75">
        <f>N32*((1.025)^6)</f>
        <v>26.881232663129168</v>
      </c>
      <c r="Q33" s="74">
        <f>Q32*((1.025)^4)</f>
        <v>28.144538659790214</v>
      </c>
      <c r="R33" s="73">
        <f t="shared" ref="R33:R37" si="25">MEDIAN(Q33,S33)</f>
        <v>28.856947294616152</v>
      </c>
      <c r="S33" s="75">
        <f>Q32*((1.025)^6)</f>
        <v>29.569355929442089</v>
      </c>
      <c r="U33" s="1">
        <v>3</v>
      </c>
      <c r="V33" s="46">
        <f t="shared" si="14"/>
        <v>15.983731032695939</v>
      </c>
      <c r="W33" s="46">
        <f t="shared" si="15"/>
        <v>18.754242536272315</v>
      </c>
      <c r="X33" s="46">
        <f t="shared" si="16"/>
        <v>20.629666789899549</v>
      </c>
      <c r="Y33" s="46">
        <f t="shared" si="17"/>
        <v>22.692633468889504</v>
      </c>
      <c r="Z33" s="46">
        <f t="shared" si="18"/>
        <v>24.961896815778456</v>
      </c>
      <c r="AA33" s="46">
        <f t="shared" si="19"/>
        <v>27.458086497356305</v>
      </c>
    </row>
    <row r="34" spans="1:27" x14ac:dyDescent="0.2">
      <c r="A34" s="76" t="s">
        <v>5</v>
      </c>
      <c r="B34" s="73">
        <f>B32*((1.025)^7)</f>
        <v>17.643048354172617</v>
      </c>
      <c r="C34" s="73">
        <f t="shared" si="20"/>
        <v>18.089638015637611</v>
      </c>
      <c r="D34" s="75">
        <f>B32*((1.025)^9)</f>
        <v>18.536227677102602</v>
      </c>
      <c r="E34" s="73">
        <f>E32*((1.025)^7)</f>
        <v>20.701174665445073</v>
      </c>
      <c r="F34" s="73">
        <f t="shared" si="21"/>
        <v>21.225173149164149</v>
      </c>
      <c r="G34" s="73">
        <f>E32*((1.025)^9)</f>
        <v>21.749171632883225</v>
      </c>
      <c r="H34" s="74">
        <f>H32*((1.025)^7)</f>
        <v>22.771292131989583</v>
      </c>
      <c r="I34" s="73">
        <f t="shared" si="22"/>
        <v>23.347690464080564</v>
      </c>
      <c r="J34" s="75">
        <f>H32*((1.025)^9)</f>
        <v>23.924088796171549</v>
      </c>
      <c r="K34" s="74">
        <f>K32*((1.025)^7)</f>
        <v>25.048421345188544</v>
      </c>
      <c r="L34" s="73">
        <f t="shared" si="23"/>
        <v>25.682459510488627</v>
      </c>
      <c r="M34" s="75">
        <f>K32*((1.025)^9)</f>
        <v>26.316497675788707</v>
      </c>
      <c r="N34" s="74">
        <f>N32*((1.025)^7)</f>
        <v>27.5532634797074</v>
      </c>
      <c r="O34" s="73">
        <f t="shared" si="24"/>
        <v>28.250705461537489</v>
      </c>
      <c r="P34" s="75">
        <f>N32*((1.025)^9)</f>
        <v>28.948147443367578</v>
      </c>
      <c r="Q34" s="74">
        <f>Q32*((1.025)^7)</f>
        <v>30.308589827678141</v>
      </c>
      <c r="R34" s="73">
        <f t="shared" si="25"/>
        <v>31.075776007691239</v>
      </c>
      <c r="S34" s="75">
        <f>Q32*((1.025)^9)</f>
        <v>31.842962187704341</v>
      </c>
      <c r="U34" s="1">
        <v>4</v>
      </c>
      <c r="V34" s="46">
        <f t="shared" si="14"/>
        <v>16.383324308513338</v>
      </c>
      <c r="W34" s="46">
        <f t="shared" si="15"/>
        <v>19.223098599679123</v>
      </c>
      <c r="X34" s="46">
        <f t="shared" si="16"/>
        <v>21.145408459647037</v>
      </c>
      <c r="Y34" s="46">
        <f t="shared" si="17"/>
        <v>23.259949305611741</v>
      </c>
      <c r="Z34" s="46">
        <f t="shared" si="18"/>
        <v>25.585944236172914</v>
      </c>
      <c r="AA34" s="46">
        <f t="shared" si="19"/>
        <v>28.144538659790211</v>
      </c>
    </row>
    <row r="35" spans="1:27" x14ac:dyDescent="0.2">
      <c r="A35" s="76" t="s">
        <v>6</v>
      </c>
      <c r="B35" s="73">
        <f>B32*((1.025)^10)</f>
        <v>18.999633369030168</v>
      </c>
      <c r="C35" s="73">
        <f t="shared" si="20"/>
        <v>19.480561588683742</v>
      </c>
      <c r="D35" s="75">
        <f>B32*((1.025)^12)</f>
        <v>19.961489808337319</v>
      </c>
      <c r="E35" s="73">
        <f>E32*((1.025)^10)</f>
        <v>22.292900923705304</v>
      </c>
      <c r="F35" s="73">
        <f t="shared" si="21"/>
        <v>22.857189978336592</v>
      </c>
      <c r="G35" s="73">
        <f>E32*((1.025)^12)</f>
        <v>23.421479032967884</v>
      </c>
      <c r="H35" s="74">
        <f>H32*((1.025)^10)</f>
        <v>24.522191016075841</v>
      </c>
      <c r="I35" s="73">
        <f t="shared" si="22"/>
        <v>25.142908976170258</v>
      </c>
      <c r="J35" s="75">
        <f>H32*((1.025)^12)</f>
        <v>25.763626936264675</v>
      </c>
      <c r="K35" s="74">
        <f>K32*((1.025)^10)</f>
        <v>26.974410117683423</v>
      </c>
      <c r="L35" s="73">
        <f t="shared" si="23"/>
        <v>27.657199873787285</v>
      </c>
      <c r="M35" s="75">
        <f>K32*((1.025)^12)</f>
        <v>28.339989629891143</v>
      </c>
      <c r="N35" s="74">
        <f>N32*((1.025)^10)</f>
        <v>29.671851129451767</v>
      </c>
      <c r="O35" s="73">
        <f t="shared" si="24"/>
        <v>30.422919861166015</v>
      </c>
      <c r="P35" s="75">
        <f>N32*((1.025)^12)</f>
        <v>31.17398859288026</v>
      </c>
      <c r="Q35" s="74">
        <f>Q32*((1.025)^10)</f>
        <v>32.639036242396948</v>
      </c>
      <c r="R35" s="73">
        <f t="shared" si="25"/>
        <v>33.465211847282617</v>
      </c>
      <c r="S35" s="75">
        <f>Q32*((1.025)^12)</f>
        <v>34.291387452168287</v>
      </c>
      <c r="U35" s="1">
        <v>5</v>
      </c>
      <c r="V35" s="46">
        <f t="shared" si="14"/>
        <v>16.792907416226168</v>
      </c>
      <c r="W35" s="46">
        <f t="shared" si="15"/>
        <v>19.7036760646711</v>
      </c>
      <c r="X35" s="46">
        <f t="shared" si="16"/>
        <v>21.674043671138211</v>
      </c>
      <c r="Y35" s="46">
        <f t="shared" si="17"/>
        <v>23.841448038252032</v>
      </c>
      <c r="Z35" s="46">
        <f t="shared" si="18"/>
        <v>26.225592842077234</v>
      </c>
      <c r="AA35" s="46">
        <f t="shared" si="19"/>
        <v>28.848152126284962</v>
      </c>
    </row>
    <row r="36" spans="1:27" x14ac:dyDescent="0.2">
      <c r="A36" s="76" t="s">
        <v>107</v>
      </c>
      <c r="B36" s="73">
        <f>B32*((1.025)^13)</f>
        <v>20.46052705354575</v>
      </c>
      <c r="C36" s="73">
        <f t="shared" si="20"/>
        <v>20.978434144588626</v>
      </c>
      <c r="D36" s="73">
        <f>B32*((1.025)^15)</f>
        <v>21.496341235631505</v>
      </c>
      <c r="E36" s="74">
        <f>E32*((1.025)^13)</f>
        <v>24.007016008792082</v>
      </c>
      <c r="F36" s="73">
        <f t="shared" si="21"/>
        <v>24.614693601514631</v>
      </c>
      <c r="G36" s="75">
        <f>E32*((1.025)^15)</f>
        <v>25.22237119423718</v>
      </c>
      <c r="H36" s="73">
        <f>H32*((1.025)^13)</f>
        <v>26.407717609671291</v>
      </c>
      <c r="I36" s="73">
        <f t="shared" si="22"/>
        <v>27.076162961666096</v>
      </c>
      <c r="J36" s="75">
        <f>H32*((1.025)^15)</f>
        <v>27.744608313660901</v>
      </c>
      <c r="K36" s="74">
        <f>K32*((1.025)^13)</f>
        <v>29.048489370638421</v>
      </c>
      <c r="L36" s="73">
        <f t="shared" si="23"/>
        <v>29.783779257832705</v>
      </c>
      <c r="M36" s="75">
        <f>K32*((1.025)^15)</f>
        <v>30.519069145026993</v>
      </c>
      <c r="N36" s="74">
        <f>N32*((1.025)^13)</f>
        <v>31.953338307702264</v>
      </c>
      <c r="O36" s="73">
        <f t="shared" si="24"/>
        <v>32.762157183615976</v>
      </c>
      <c r="P36" s="75">
        <f>N32*((1.025)^15)</f>
        <v>33.570976059529691</v>
      </c>
      <c r="Q36" s="74">
        <f>Q32*((1.025)^13)</f>
        <v>35.148672138472499</v>
      </c>
      <c r="R36" s="73">
        <f t="shared" si="25"/>
        <v>36.038372901977581</v>
      </c>
      <c r="S36" s="75">
        <f>Q32*((1.025)^15)</f>
        <v>36.928073665482664</v>
      </c>
      <c r="T36" s="46"/>
      <c r="U36" s="1">
        <v>6</v>
      </c>
      <c r="V36" s="46">
        <f t="shared" si="14"/>
        <v>17.21273010163182</v>
      </c>
      <c r="W36" s="46">
        <f t="shared" si="15"/>
        <v>20.196267966287877</v>
      </c>
      <c r="X36" s="46">
        <f t="shared" si="16"/>
        <v>22.215894762916665</v>
      </c>
      <c r="Y36" s="46">
        <f t="shared" si="17"/>
        <v>24.437484239208331</v>
      </c>
      <c r="Z36" s="46">
        <f t="shared" si="18"/>
        <v>26.881232663129161</v>
      </c>
      <c r="AA36" s="46">
        <f t="shared" si="19"/>
        <v>29.569355929442082</v>
      </c>
    </row>
    <row r="37" spans="1:27" x14ac:dyDescent="0.2">
      <c r="A37" s="76" t="s">
        <v>108</v>
      </c>
      <c r="B37" s="73">
        <f>B32*((1.025)^16)</f>
        <v>22.033749766522291</v>
      </c>
      <c r="C37" s="73">
        <f t="shared" si="20"/>
        <v>23.177443393807586</v>
      </c>
      <c r="D37" s="73">
        <f>B32*((1.025)^20)</f>
        <v>24.321137021092884</v>
      </c>
      <c r="E37" s="74">
        <f>E32*((1.025)^16)</f>
        <v>25.852930474093107</v>
      </c>
      <c r="F37" s="73">
        <f t="shared" si="21"/>
        <v>27.194864195914484</v>
      </c>
      <c r="G37" s="75">
        <f>E32*((1.025)^20)</f>
        <v>28.536797917735857</v>
      </c>
      <c r="H37" s="74">
        <f>H32*((1.025)^16)</f>
        <v>28.438223521502422</v>
      </c>
      <c r="I37" s="73">
        <f t="shared" si="22"/>
        <v>29.914350615505935</v>
      </c>
      <c r="J37" s="75">
        <f>H32*((1.025)^20)</f>
        <v>31.390477709509447</v>
      </c>
      <c r="K37" s="73">
        <f>K32*((1.025)^16)</f>
        <v>31.282045873652663</v>
      </c>
      <c r="L37" s="73">
        <f t="shared" si="23"/>
        <v>32.905785677056528</v>
      </c>
      <c r="M37" s="75">
        <f>K32*((1.025)^20)</f>
        <v>34.529525480460393</v>
      </c>
      <c r="N37" s="73">
        <f>N32*((1.025)^16)</f>
        <v>34.410250461017931</v>
      </c>
      <c r="O37" s="73">
        <f t="shared" si="24"/>
        <v>36.196364244762179</v>
      </c>
      <c r="P37" s="73">
        <f>N32*((1.025)^20)</f>
        <v>37.982478028506435</v>
      </c>
      <c r="Q37" s="74">
        <f>Q32*((1.025)^16)</f>
        <v>37.85127550711973</v>
      </c>
      <c r="R37" s="73">
        <f t="shared" si="25"/>
        <v>39.816000669238406</v>
      </c>
      <c r="S37" s="75">
        <f>Q32*((1.025)^20)</f>
        <v>41.780725831357081</v>
      </c>
      <c r="U37" s="1">
        <v>7</v>
      </c>
      <c r="V37" s="46">
        <f t="shared" si="14"/>
        <v>17.643048354172613</v>
      </c>
      <c r="W37" s="46">
        <f t="shared" si="15"/>
        <v>20.701174665445073</v>
      </c>
      <c r="X37" s="46">
        <f t="shared" si="16"/>
        <v>22.771292131989579</v>
      </c>
      <c r="Y37" s="46">
        <f t="shared" si="17"/>
        <v>25.048421345188537</v>
      </c>
      <c r="Z37" s="46">
        <f t="shared" si="18"/>
        <v>27.553263479707386</v>
      </c>
      <c r="AA37" s="46">
        <f t="shared" si="19"/>
        <v>30.30858982767813</v>
      </c>
    </row>
    <row r="38" spans="1:27" ht="15" x14ac:dyDescent="0.25">
      <c r="A38" s="44"/>
      <c r="B38" s="36"/>
      <c r="C38" s="46"/>
      <c r="D38" s="36"/>
      <c r="E38" s="81"/>
      <c r="F38" s="81"/>
      <c r="G38" s="81"/>
      <c r="H38" s="81"/>
      <c r="I38" s="73"/>
      <c r="J38" s="73"/>
      <c r="M38" s="40"/>
      <c r="P38" s="1"/>
      <c r="U38" s="1">
        <v>8</v>
      </c>
      <c r="V38" s="46">
        <f t="shared" si="14"/>
        <v>18.084124563026926</v>
      </c>
      <c r="W38" s="46">
        <f t="shared" si="15"/>
        <v>21.218704032081199</v>
      </c>
      <c r="X38" s="46">
        <f t="shared" si="16"/>
        <v>23.340574435289316</v>
      </c>
      <c r="Y38" s="46">
        <f t="shared" si="17"/>
        <v>25.674631878818246</v>
      </c>
      <c r="Z38" s="46">
        <f t="shared" si="18"/>
        <v>28.242095066700067</v>
      </c>
      <c r="AA38" s="46">
        <f t="shared" si="19"/>
        <v>31.066304573370079</v>
      </c>
    </row>
    <row r="39" spans="1:27" x14ac:dyDescent="0.2">
      <c r="O39" s="40"/>
      <c r="P39" s="1"/>
      <c r="U39" s="1">
        <v>9</v>
      </c>
      <c r="V39" s="46">
        <f t="shared" si="14"/>
        <v>18.536227677102598</v>
      </c>
      <c r="W39" s="46">
        <f t="shared" si="15"/>
        <v>21.749171632883225</v>
      </c>
      <c r="X39" s="46">
        <f t="shared" si="16"/>
        <v>23.924088796171546</v>
      </c>
      <c r="Y39" s="46">
        <f t="shared" si="17"/>
        <v>26.3164976757887</v>
      </c>
      <c r="Z39" s="46">
        <f t="shared" si="18"/>
        <v>28.948147443367567</v>
      </c>
      <c r="AA39" s="46">
        <f t="shared" si="19"/>
        <v>31.842962187704327</v>
      </c>
    </row>
    <row r="40" spans="1:27" x14ac:dyDescent="0.2">
      <c r="U40" s="1">
        <v>10</v>
      </c>
      <c r="V40" s="46">
        <f t="shared" si="14"/>
        <v>18.99963336903016</v>
      </c>
      <c r="W40" s="46">
        <f t="shared" si="15"/>
        <v>22.292900923705304</v>
      </c>
      <c r="X40" s="46">
        <f t="shared" si="16"/>
        <v>24.522191016075833</v>
      </c>
      <c r="Y40" s="46">
        <f t="shared" si="17"/>
        <v>26.974410117683416</v>
      </c>
      <c r="Z40" s="46">
        <f t="shared" si="18"/>
        <v>29.671851129451753</v>
      </c>
      <c r="AA40" s="46">
        <f t="shared" si="19"/>
        <v>32.639036242396934</v>
      </c>
    </row>
    <row r="41" spans="1:27" x14ac:dyDescent="0.2">
      <c r="U41" s="1">
        <v>11</v>
      </c>
      <c r="V41" s="46">
        <f t="shared" si="14"/>
        <v>19.474624203255914</v>
      </c>
      <c r="W41" s="46">
        <f t="shared" si="15"/>
        <v>22.850223446797933</v>
      </c>
      <c r="X41" s="46">
        <f t="shared" si="16"/>
        <v>25.135245791477725</v>
      </c>
      <c r="Y41" s="46">
        <f t="shared" si="17"/>
        <v>27.648770370625499</v>
      </c>
      <c r="Z41" s="46">
        <f t="shared" si="18"/>
        <v>30.413647407688043</v>
      </c>
      <c r="AA41" s="46">
        <f t="shared" si="19"/>
        <v>33.455012148456852</v>
      </c>
    </row>
    <row r="42" spans="1:27" x14ac:dyDescent="0.2">
      <c r="D42" s="83"/>
      <c r="U42" s="1">
        <v>12</v>
      </c>
      <c r="V42" s="46">
        <f t="shared" si="14"/>
        <v>19.961489808337308</v>
      </c>
      <c r="W42" s="46">
        <f t="shared" si="15"/>
        <v>23.421479032967881</v>
      </c>
      <c r="X42" s="46">
        <f t="shared" si="16"/>
        <v>25.763626936264668</v>
      </c>
      <c r="Y42" s="46">
        <f t="shared" si="17"/>
        <v>28.339989629891136</v>
      </c>
      <c r="Z42" s="46">
        <f t="shared" si="18"/>
        <v>31.173988592880242</v>
      </c>
      <c r="AA42" s="46">
        <f t="shared" si="19"/>
        <v>34.291387452168273</v>
      </c>
    </row>
    <row r="43" spans="1:27" x14ac:dyDescent="0.2">
      <c r="D43" s="83"/>
      <c r="G43" s="35"/>
      <c r="U43" s="1">
        <v>13</v>
      </c>
      <c r="V43" s="46">
        <f t="shared" si="14"/>
        <v>20.460527053545739</v>
      </c>
      <c r="W43" s="46">
        <f t="shared" si="15"/>
        <v>24.007016008792075</v>
      </c>
      <c r="X43" s="46">
        <f t="shared" si="16"/>
        <v>26.407717609671284</v>
      </c>
      <c r="Y43" s="46">
        <f t="shared" si="17"/>
        <v>29.048489370638411</v>
      </c>
      <c r="Z43" s="46">
        <f t="shared" si="18"/>
        <v>31.953338307702246</v>
      </c>
      <c r="AA43" s="46">
        <f t="shared" si="19"/>
        <v>35.148672138472477</v>
      </c>
    </row>
    <row r="44" spans="1:27" x14ac:dyDescent="0.2">
      <c r="D44" s="83"/>
      <c r="U44" s="1">
        <v>14</v>
      </c>
      <c r="V44" s="46">
        <f t="shared" si="14"/>
        <v>20.972040229884382</v>
      </c>
      <c r="W44" s="46">
        <f t="shared" si="15"/>
        <v>24.607191409011875</v>
      </c>
      <c r="X44" s="46">
        <f t="shared" si="16"/>
        <v>27.067910549913062</v>
      </c>
      <c r="Y44" s="46">
        <f t="shared" si="17"/>
        <v>29.774701604904369</v>
      </c>
      <c r="Z44" s="46">
        <f t="shared" si="18"/>
        <v>32.752171765394799</v>
      </c>
      <c r="AA44" s="46">
        <f t="shared" si="19"/>
        <v>36.027388941934284</v>
      </c>
    </row>
    <row r="45" spans="1:27" x14ac:dyDescent="0.2">
      <c r="U45" s="1">
        <v>15</v>
      </c>
      <c r="V45" s="46">
        <f t="shared" si="14"/>
        <v>21.49634123563149</v>
      </c>
      <c r="W45" s="46">
        <f t="shared" si="15"/>
        <v>25.222371194237169</v>
      </c>
      <c r="X45" s="46">
        <f t="shared" si="16"/>
        <v>27.744608313660887</v>
      </c>
      <c r="Y45" s="46">
        <f t="shared" si="17"/>
        <v>30.519069145026975</v>
      </c>
      <c r="Z45" s="46">
        <f t="shared" si="18"/>
        <v>33.570976059529663</v>
      </c>
      <c r="AA45" s="46">
        <f t="shared" si="19"/>
        <v>36.928073665482636</v>
      </c>
    </row>
    <row r="46" spans="1:27" x14ac:dyDescent="0.2">
      <c r="U46" s="1">
        <v>16</v>
      </c>
      <c r="V46" s="46">
        <f t="shared" si="14"/>
        <v>22.033749766522277</v>
      </c>
      <c r="W46" s="46">
        <f t="shared" si="15"/>
        <v>25.852930474093096</v>
      </c>
      <c r="X46" s="46">
        <f t="shared" si="16"/>
        <v>28.438223521502408</v>
      </c>
      <c r="Y46" s="46">
        <f t="shared" si="17"/>
        <v>31.282045873652645</v>
      </c>
      <c r="Z46" s="46">
        <f t="shared" si="18"/>
        <v>34.410250461017903</v>
      </c>
      <c r="AA46" s="46">
        <f t="shared" si="19"/>
        <v>37.851275507119695</v>
      </c>
    </row>
    <row r="47" spans="1:27" x14ac:dyDescent="0.2">
      <c r="U47" s="1">
        <v>17</v>
      </c>
      <c r="V47" s="46">
        <f t="shared" si="14"/>
        <v>22.58459351068533</v>
      </c>
      <c r="W47" s="46">
        <f t="shared" si="15"/>
        <v>26.49925373594542</v>
      </c>
      <c r="X47" s="46">
        <f t="shared" si="16"/>
        <v>29.149179109539965</v>
      </c>
      <c r="Y47" s="46">
        <f t="shared" si="17"/>
        <v>32.064097020493961</v>
      </c>
      <c r="Z47" s="46">
        <f t="shared" si="18"/>
        <v>35.270506722543345</v>
      </c>
      <c r="AA47" s="46">
        <f t="shared" si="19"/>
        <v>38.797557394797686</v>
      </c>
    </row>
    <row r="48" spans="1:27" x14ac:dyDescent="0.2">
      <c r="U48" s="1">
        <v>18</v>
      </c>
      <c r="V48" s="46">
        <f t="shared" si="14"/>
        <v>23.149208348452461</v>
      </c>
      <c r="W48" s="46">
        <f t="shared" si="15"/>
        <v>27.161735079344052</v>
      </c>
      <c r="X48" s="46">
        <f t="shared" si="16"/>
        <v>29.877908587278462</v>
      </c>
      <c r="Y48" s="46">
        <f t="shared" si="17"/>
        <v>32.865699446006303</v>
      </c>
      <c r="Z48" s="46">
        <f t="shared" si="18"/>
        <v>36.152269390606925</v>
      </c>
      <c r="AA48" s="46">
        <f t="shared" si="19"/>
        <v>39.767496329667622</v>
      </c>
    </row>
    <row r="49" spans="21:27" x14ac:dyDescent="0.2">
      <c r="U49" s="1">
        <v>19</v>
      </c>
      <c r="V49" s="46">
        <f t="shared" si="14"/>
        <v>23.727938557163771</v>
      </c>
      <c r="W49" s="46">
        <f t="shared" si="15"/>
        <v>27.840778456327651</v>
      </c>
      <c r="X49" s="46">
        <f t="shared" si="16"/>
        <v>30.624856301960421</v>
      </c>
      <c r="Y49" s="46">
        <f t="shared" si="17"/>
        <v>33.687341932156457</v>
      </c>
      <c r="Z49" s="46">
        <f t="shared" si="18"/>
        <v>37.056076125372094</v>
      </c>
      <c r="AA49" s="46">
        <f t="shared" si="19"/>
        <v>40.761683737909308</v>
      </c>
    </row>
    <row r="50" spans="21:27" x14ac:dyDescent="0.2">
      <c r="U50" s="1">
        <v>20</v>
      </c>
      <c r="V50" s="46">
        <f t="shared" si="14"/>
        <v>24.321137021092863</v>
      </c>
      <c r="W50" s="46">
        <f t="shared" si="15"/>
        <v>28.536797917735839</v>
      </c>
      <c r="X50" s="46">
        <f t="shared" si="16"/>
        <v>31.39047770950943</v>
      </c>
      <c r="Y50" s="46">
        <f t="shared" si="17"/>
        <v>34.529525480460364</v>
      </c>
      <c r="Z50" s="46">
        <f t="shared" si="18"/>
        <v>37.982478028506392</v>
      </c>
      <c r="AA50" s="46">
        <f t="shared" si="19"/>
        <v>41.780725831357039</v>
      </c>
    </row>
  </sheetData>
  <mergeCells count="48">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 ref="V28:AA28"/>
    <mergeCell ref="Q29:S29"/>
    <mergeCell ref="B30:D30"/>
    <mergeCell ref="E30:G30"/>
    <mergeCell ref="H30:J30"/>
    <mergeCell ref="K30:M30"/>
    <mergeCell ref="N30:P30"/>
    <mergeCell ref="Q30:S30"/>
    <mergeCell ref="N29:P29"/>
    <mergeCell ref="A29:A31"/>
    <mergeCell ref="B29:D29"/>
    <mergeCell ref="E29:G29"/>
    <mergeCell ref="H29:J29"/>
    <mergeCell ref="K29:M29"/>
    <mergeCell ref="A1:R1"/>
    <mergeCell ref="A3:A5"/>
    <mergeCell ref="B3:C3"/>
    <mergeCell ref="D3:E3"/>
    <mergeCell ref="K3:L3"/>
    <mergeCell ref="K4:L4"/>
    <mergeCell ref="V3:AA3"/>
    <mergeCell ref="B4:B5"/>
    <mergeCell ref="C4:C5"/>
    <mergeCell ref="D4:D5"/>
    <mergeCell ref="E4:E5"/>
    <mergeCell ref="F4:F5"/>
    <mergeCell ref="I3:J3"/>
    <mergeCell ref="O4:O5"/>
    <mergeCell ref="N4:N5"/>
    <mergeCell ref="G4:G5"/>
    <mergeCell ref="H4:H5"/>
    <mergeCell ref="I4:J4"/>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E3" sqref="E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223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383</v>
      </c>
    </row>
    <row r="3" spans="1:26" x14ac:dyDescent="0.25">
      <c r="A3" s="12">
        <v>964</v>
      </c>
    </row>
    <row r="4" spans="1:26" ht="20.25" x14ac:dyDescent="0.3">
      <c r="A4" s="171"/>
      <c r="B4" s="171"/>
      <c r="C4" s="171"/>
      <c r="D4" s="171"/>
      <c r="E4" s="171"/>
      <c r="F4" s="171"/>
      <c r="G4" s="171"/>
      <c r="H4" s="171"/>
      <c r="I4" s="171"/>
      <c r="J4" s="171"/>
      <c r="K4" s="171"/>
      <c r="L4" s="171"/>
      <c r="M4" s="171"/>
      <c r="N4" s="171"/>
      <c r="O4" s="171"/>
    </row>
    <row r="5" spans="1:26" ht="15.75" x14ac:dyDescent="0.25">
      <c r="A5" s="314" t="s">
        <v>306</v>
      </c>
      <c r="B5" s="314"/>
      <c r="C5" s="314"/>
      <c r="E5" s="314" t="s">
        <v>307</v>
      </c>
      <c r="F5" s="314"/>
      <c r="G5" s="314"/>
      <c r="I5" s="314" t="s">
        <v>308</v>
      </c>
      <c r="J5" s="314"/>
      <c r="K5" s="314"/>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5</v>
      </c>
      <c r="C7" s="19">
        <f>B7/A3</f>
        <v>5.1867219917012446E-3</v>
      </c>
      <c r="E7" s="23" t="s">
        <v>125</v>
      </c>
      <c r="F7" s="18"/>
      <c r="G7" s="19">
        <v>4.2000000000000003E-2</v>
      </c>
      <c r="I7" s="23" t="s">
        <v>136</v>
      </c>
      <c r="J7" s="18">
        <v>790</v>
      </c>
      <c r="K7" s="19">
        <f>J7/A3</f>
        <v>0.81950207468879666</v>
      </c>
      <c r="M7" s="23" t="s">
        <v>133</v>
      </c>
      <c r="N7" s="18">
        <v>77</v>
      </c>
      <c r="O7" s="19">
        <f>N7/A3</f>
        <v>7.9875518672199164E-2</v>
      </c>
    </row>
    <row r="8" spans="1:26" x14ac:dyDescent="0.25">
      <c r="A8" s="20" t="s">
        <v>119</v>
      </c>
      <c r="B8" s="21">
        <v>56</v>
      </c>
      <c r="C8" s="22">
        <f>B8/A3</f>
        <v>5.8091286307053944E-2</v>
      </c>
      <c r="E8" s="24" t="s">
        <v>126</v>
      </c>
      <c r="F8" s="21"/>
      <c r="G8" s="19">
        <v>0.25700000000000001</v>
      </c>
      <c r="I8" s="24" t="s">
        <v>138</v>
      </c>
      <c r="J8" s="21">
        <v>90</v>
      </c>
      <c r="K8" s="19">
        <f>J8/A3</f>
        <v>9.3360995850622408E-2</v>
      </c>
      <c r="M8" s="24" t="s">
        <v>134</v>
      </c>
      <c r="N8" s="21">
        <v>888</v>
      </c>
      <c r="O8" s="22">
        <f>N8/A3</f>
        <v>0.92116182572614103</v>
      </c>
    </row>
    <row r="9" spans="1:26" x14ac:dyDescent="0.25">
      <c r="A9" s="20" t="s">
        <v>120</v>
      </c>
      <c r="B9" s="21">
        <v>154</v>
      </c>
      <c r="C9" s="22">
        <f>B9/A3</f>
        <v>0.15975103734439833</v>
      </c>
      <c r="E9" s="24" t="s">
        <v>127</v>
      </c>
      <c r="F9" s="21"/>
      <c r="G9" s="19">
        <v>0.24399999999999999</v>
      </c>
      <c r="I9" s="24" t="s">
        <v>137</v>
      </c>
      <c r="J9" s="21">
        <v>50</v>
      </c>
      <c r="K9" s="19">
        <f>J9/A3</f>
        <v>5.1867219917012451E-2</v>
      </c>
    </row>
    <row r="10" spans="1:26" x14ac:dyDescent="0.25">
      <c r="A10" s="20" t="s">
        <v>121</v>
      </c>
      <c r="B10" s="21">
        <v>254</v>
      </c>
      <c r="C10" s="22">
        <f>B10/A3</f>
        <v>0.26348547717842324</v>
      </c>
      <c r="E10" s="24" t="s">
        <v>128</v>
      </c>
      <c r="F10" s="21"/>
      <c r="G10" s="19">
        <v>0.14399999999999999</v>
      </c>
      <c r="I10" s="24" t="s">
        <v>140</v>
      </c>
      <c r="J10" s="21">
        <v>22</v>
      </c>
      <c r="K10" s="19">
        <f>J10/A3</f>
        <v>2.2821576763485476E-2</v>
      </c>
    </row>
    <row r="11" spans="1:26" x14ac:dyDescent="0.25">
      <c r="A11" s="20" t="s">
        <v>122</v>
      </c>
      <c r="B11" s="21">
        <v>284</v>
      </c>
      <c r="C11" s="22">
        <f>B11/A3</f>
        <v>0.29460580912863071</v>
      </c>
      <c r="E11" s="24" t="s">
        <v>129</v>
      </c>
      <c r="F11" s="21"/>
      <c r="G11" s="19">
        <v>0.22800000000000001</v>
      </c>
      <c r="I11" s="24" t="s">
        <v>139</v>
      </c>
      <c r="J11" s="21">
        <v>11</v>
      </c>
      <c r="K11" s="19">
        <f>J11/A3</f>
        <v>1.1410788381742738E-2</v>
      </c>
    </row>
    <row r="12" spans="1:26" x14ac:dyDescent="0.25">
      <c r="A12" s="20" t="s">
        <v>123</v>
      </c>
      <c r="B12" s="21">
        <v>172</v>
      </c>
      <c r="C12" s="22">
        <f>B12/A3</f>
        <v>0.17842323651452283</v>
      </c>
      <c r="E12" s="24" t="s">
        <v>130</v>
      </c>
      <c r="F12" s="21"/>
      <c r="G12" s="19">
        <v>7.0999999999999994E-2</v>
      </c>
      <c r="I12" s="24" t="s">
        <v>141</v>
      </c>
      <c r="J12" s="21">
        <v>2</v>
      </c>
      <c r="K12" s="19">
        <f>J12/A3</f>
        <v>2.0746887966804979E-3</v>
      </c>
    </row>
    <row r="13" spans="1:26" x14ac:dyDescent="0.25">
      <c r="A13" s="20" t="s">
        <v>124</v>
      </c>
      <c r="B13" s="21">
        <v>39</v>
      </c>
      <c r="C13" s="22">
        <f>B13/A3</f>
        <v>4.0456431535269712E-2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26"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5" width="8"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224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234</v>
      </c>
      <c r="B4" s="318"/>
      <c r="C4" s="318"/>
      <c r="D4" s="318"/>
      <c r="E4" s="318"/>
      <c r="F4" s="318"/>
      <c r="G4" s="318"/>
      <c r="H4" s="318"/>
    </row>
    <row r="5" spans="1:26" ht="36" customHeight="1" x14ac:dyDescent="0.25">
      <c r="A5" s="316" t="s">
        <v>211</v>
      </c>
      <c r="B5" s="317" t="s">
        <v>143</v>
      </c>
      <c r="C5" s="317" t="s">
        <v>213</v>
      </c>
      <c r="D5" s="317" t="s">
        <v>238</v>
      </c>
      <c r="E5" s="317" t="s">
        <v>231</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235</v>
      </c>
      <c r="B7" s="196">
        <v>1</v>
      </c>
      <c r="C7" s="197">
        <f>'1A'!B12</f>
        <v>13.94</v>
      </c>
      <c r="D7" s="198" t="s">
        <v>186</v>
      </c>
      <c r="E7" s="199">
        <f t="shared" ref="E7:E12" si="0">W19-B19</f>
        <v>-220</v>
      </c>
      <c r="F7" s="200">
        <f t="shared" ref="F7:F12" si="1">W29</f>
        <v>-0.1858108108108108</v>
      </c>
      <c r="G7" s="201">
        <f t="shared" ref="G7:G12" si="2">S38-B38</f>
        <v>3.7699999999999996</v>
      </c>
      <c r="H7" s="202">
        <f t="shared" ref="H7:H12" si="3">S48</f>
        <v>0.3706981317600786</v>
      </c>
      <c r="P7"/>
      <c r="R7" s="10"/>
    </row>
    <row r="8" spans="1:26" ht="15.75" thickTop="1" x14ac:dyDescent="0.25">
      <c r="A8" s="178" t="s">
        <v>289</v>
      </c>
      <c r="B8" s="164">
        <v>0.95</v>
      </c>
      <c r="C8" s="185">
        <f>S39</f>
        <v>20.85</v>
      </c>
      <c r="D8" s="187">
        <f>C8-C7</f>
        <v>6.9100000000000019</v>
      </c>
      <c r="E8" s="174">
        <f t="shared" si="0"/>
        <v>26</v>
      </c>
      <c r="F8" s="173">
        <f t="shared" si="1"/>
        <v>0.41269841269841268</v>
      </c>
      <c r="G8" s="175">
        <f t="shared" si="2"/>
        <v>3.8000000000000007</v>
      </c>
      <c r="H8" s="177">
        <f t="shared" si="3"/>
        <v>0.22287390029325516</v>
      </c>
      <c r="P8"/>
      <c r="R8" s="10"/>
    </row>
    <row r="9" spans="1:26" x14ac:dyDescent="0.25">
      <c r="A9" s="178" t="s">
        <v>291</v>
      </c>
      <c r="B9" s="164">
        <v>0.95</v>
      </c>
      <c r="C9" s="185">
        <f t="shared" ref="C9:C12" si="4">S40</f>
        <v>14.32</v>
      </c>
      <c r="D9" s="217">
        <f>C9-C7</f>
        <v>0.38000000000000078</v>
      </c>
      <c r="E9" s="174">
        <f t="shared" si="0"/>
        <v>11</v>
      </c>
      <c r="F9" s="173">
        <f t="shared" si="1"/>
        <v>0.2391304347826087</v>
      </c>
      <c r="G9" s="175">
        <f t="shared" si="2"/>
        <v>-4.3999999999999986</v>
      </c>
      <c r="H9" s="177">
        <f t="shared" si="3"/>
        <v>-0.23504273504273498</v>
      </c>
      <c r="P9"/>
      <c r="R9" s="10"/>
    </row>
    <row r="10" spans="1:26" x14ac:dyDescent="0.25">
      <c r="A10" s="178" t="s">
        <v>212</v>
      </c>
      <c r="B10" s="164">
        <v>0.94</v>
      </c>
      <c r="C10" s="185">
        <f t="shared" si="4"/>
        <v>23.74</v>
      </c>
      <c r="D10" s="187">
        <f>C10-C7</f>
        <v>9.7999999999999989</v>
      </c>
      <c r="E10" s="174">
        <f t="shared" si="0"/>
        <v>-89</v>
      </c>
      <c r="F10" s="173">
        <f t="shared" si="1"/>
        <v>-0.89898989898989901</v>
      </c>
      <c r="G10" s="175">
        <f t="shared" si="2"/>
        <v>2.6799999999999997</v>
      </c>
      <c r="H10" s="177">
        <f t="shared" si="3"/>
        <v>0.12725546058879392</v>
      </c>
      <c r="P10"/>
      <c r="R10" s="10"/>
    </row>
    <row r="11" spans="1:26" x14ac:dyDescent="0.25">
      <c r="A11" s="178" t="s">
        <v>292</v>
      </c>
      <c r="B11" s="164">
        <v>0.92</v>
      </c>
      <c r="C11" s="185">
        <f t="shared" si="4"/>
        <v>18.79</v>
      </c>
      <c r="D11" s="187">
        <f>C11-C7</f>
        <v>4.8499999999999996</v>
      </c>
      <c r="E11" s="174">
        <f t="shared" si="0"/>
        <v>-355</v>
      </c>
      <c r="F11" s="173">
        <f t="shared" si="1"/>
        <v>-0.32272727272727275</v>
      </c>
      <c r="G11" s="175">
        <f t="shared" si="2"/>
        <v>5.3699999999999992</v>
      </c>
      <c r="H11" s="177">
        <f t="shared" si="3"/>
        <v>0.4001490312965722</v>
      </c>
      <c r="P11"/>
      <c r="R11" s="10"/>
    </row>
    <row r="12" spans="1:26" ht="15.75" thickBot="1" x14ac:dyDescent="0.3">
      <c r="A12" s="179" t="s">
        <v>293</v>
      </c>
      <c r="B12" s="180">
        <v>0.92</v>
      </c>
      <c r="C12" s="186">
        <f t="shared" si="4"/>
        <v>18.46</v>
      </c>
      <c r="D12" s="188">
        <f>C12-C7</f>
        <v>4.5200000000000014</v>
      </c>
      <c r="E12" s="181">
        <f t="shared" si="0"/>
        <v>189</v>
      </c>
      <c r="F12" s="182">
        <f t="shared" si="1"/>
        <v>0.22553699284009546</v>
      </c>
      <c r="G12" s="183">
        <f t="shared" si="2"/>
        <v>5.1000000000000014</v>
      </c>
      <c r="H12" s="184">
        <f t="shared" si="3"/>
        <v>0.38173652694610793</v>
      </c>
      <c r="P12"/>
      <c r="R12" s="10"/>
    </row>
    <row r="13" spans="1:26" x14ac:dyDescent="0.25">
      <c r="A13" s="1"/>
      <c r="B13" s="35"/>
      <c r="C13" s="36"/>
      <c r="D13" s="36"/>
    </row>
    <row r="14" spans="1:26" x14ac:dyDescent="0.25">
      <c r="D14" s="221"/>
      <c r="G14" s="215"/>
    </row>
    <row r="17" spans="1:26" ht="15.75" x14ac:dyDescent="0.25">
      <c r="A17" s="315" t="s">
        <v>319</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235</v>
      </c>
      <c r="B19" s="166">
        <v>1184</v>
      </c>
      <c r="C19" s="166">
        <v>1222</v>
      </c>
      <c r="D19" s="166">
        <v>1202</v>
      </c>
      <c r="E19" s="166">
        <v>1170</v>
      </c>
      <c r="F19" s="166">
        <v>1157</v>
      </c>
      <c r="G19" s="166">
        <v>1120</v>
      </c>
      <c r="H19" s="166">
        <v>1137</v>
      </c>
      <c r="I19" s="166">
        <v>1096</v>
      </c>
      <c r="J19" s="166">
        <v>1046</v>
      </c>
      <c r="K19" s="166">
        <v>1072</v>
      </c>
      <c r="L19" s="166">
        <v>1077</v>
      </c>
      <c r="M19" s="166">
        <v>1028</v>
      </c>
      <c r="N19" s="166">
        <v>987</v>
      </c>
      <c r="O19" s="166">
        <v>1005</v>
      </c>
      <c r="P19" s="166">
        <v>1018</v>
      </c>
      <c r="Q19" s="166">
        <v>995</v>
      </c>
      <c r="R19" s="166">
        <v>986</v>
      </c>
      <c r="S19" s="166">
        <v>1036</v>
      </c>
      <c r="T19" s="166">
        <v>1014</v>
      </c>
      <c r="U19" s="166">
        <v>995</v>
      </c>
      <c r="V19" s="166">
        <v>966</v>
      </c>
      <c r="W19" s="166">
        <v>964</v>
      </c>
    </row>
    <row r="20" spans="1:26" ht="15.75" thickTop="1" x14ac:dyDescent="0.25">
      <c r="A20" s="143" t="s">
        <v>289</v>
      </c>
      <c r="B20" s="144">
        <v>63</v>
      </c>
      <c r="C20" s="144">
        <v>69</v>
      </c>
      <c r="D20" s="144">
        <v>66</v>
      </c>
      <c r="E20" s="144">
        <v>68</v>
      </c>
      <c r="F20" s="144">
        <v>71</v>
      </c>
      <c r="G20" s="144">
        <v>70</v>
      </c>
      <c r="H20" s="144">
        <v>69</v>
      </c>
      <c r="I20" s="144">
        <v>77</v>
      </c>
      <c r="J20" s="144">
        <v>71</v>
      </c>
      <c r="K20" s="144">
        <v>69</v>
      </c>
      <c r="L20" s="144">
        <v>71</v>
      </c>
      <c r="M20" s="144">
        <v>73</v>
      </c>
      <c r="N20" s="144">
        <v>82</v>
      </c>
      <c r="O20" s="144">
        <v>87</v>
      </c>
      <c r="P20" s="144">
        <v>91</v>
      </c>
      <c r="Q20" s="144">
        <v>101</v>
      </c>
      <c r="R20" s="144">
        <v>112</v>
      </c>
      <c r="S20" s="144">
        <v>103</v>
      </c>
      <c r="T20" s="144">
        <v>99</v>
      </c>
      <c r="U20" s="144">
        <v>82</v>
      </c>
      <c r="V20" s="144">
        <v>71</v>
      </c>
      <c r="W20" s="144">
        <v>89</v>
      </c>
    </row>
    <row r="21" spans="1:26" x14ac:dyDescent="0.25">
      <c r="A21" s="143" t="s">
        <v>291</v>
      </c>
      <c r="B21" s="144">
        <v>46</v>
      </c>
      <c r="C21" s="144">
        <v>50</v>
      </c>
      <c r="D21" s="144">
        <v>50</v>
      </c>
      <c r="E21" s="144">
        <v>52</v>
      </c>
      <c r="F21" s="144">
        <v>41</v>
      </c>
      <c r="G21" s="144">
        <v>53</v>
      </c>
      <c r="H21" s="144">
        <v>55</v>
      </c>
      <c r="I21" s="144">
        <v>66</v>
      </c>
      <c r="J21" s="144">
        <v>67</v>
      </c>
      <c r="K21" s="144">
        <v>92</v>
      </c>
      <c r="L21" s="144">
        <v>114</v>
      </c>
      <c r="M21" s="144">
        <v>110</v>
      </c>
      <c r="N21" s="144">
        <v>101</v>
      </c>
      <c r="O21" s="144">
        <v>106</v>
      </c>
      <c r="P21" s="144">
        <v>114</v>
      </c>
      <c r="Q21" s="144">
        <v>129</v>
      </c>
      <c r="R21" s="144">
        <v>105</v>
      </c>
      <c r="S21" s="144">
        <v>88</v>
      </c>
      <c r="T21" s="144">
        <v>79</v>
      </c>
      <c r="U21" s="144">
        <v>82</v>
      </c>
      <c r="V21" s="144">
        <v>64</v>
      </c>
      <c r="W21" s="144">
        <v>57</v>
      </c>
    </row>
    <row r="22" spans="1:26" x14ac:dyDescent="0.25">
      <c r="A22" s="143" t="s">
        <v>212</v>
      </c>
      <c r="B22" s="146">
        <v>99</v>
      </c>
      <c r="C22" s="146">
        <v>102</v>
      </c>
      <c r="D22" s="146">
        <v>100</v>
      </c>
      <c r="E22" s="146">
        <v>97</v>
      </c>
      <c r="F22" s="146">
        <v>95</v>
      </c>
      <c r="G22" s="146">
        <v>80</v>
      </c>
      <c r="H22" s="146">
        <v>81</v>
      </c>
      <c r="I22" s="146">
        <v>75</v>
      </c>
      <c r="J22" s="146">
        <v>75</v>
      </c>
      <c r="K22" s="146">
        <v>61</v>
      </c>
      <c r="L22" s="146">
        <v>58</v>
      </c>
      <c r="M22" s="146">
        <v>54</v>
      </c>
      <c r="N22" s="146">
        <v>51</v>
      </c>
      <c r="O22" s="146">
        <v>51</v>
      </c>
      <c r="P22" s="146">
        <v>43</v>
      </c>
      <c r="Q22" s="146">
        <v>19</v>
      </c>
      <c r="R22" s="146">
        <v>10</v>
      </c>
      <c r="S22" s="146">
        <v>10</v>
      </c>
      <c r="T22" s="146">
        <v>10</v>
      </c>
      <c r="U22" s="146">
        <v>10</v>
      </c>
      <c r="V22" s="146">
        <v>10</v>
      </c>
      <c r="W22" s="146">
        <v>10</v>
      </c>
    </row>
    <row r="23" spans="1:26" x14ac:dyDescent="0.25">
      <c r="A23" s="178" t="s">
        <v>292</v>
      </c>
      <c r="B23" s="146">
        <v>1100</v>
      </c>
      <c r="C23" s="146">
        <v>1127</v>
      </c>
      <c r="D23" s="146">
        <v>1165</v>
      </c>
      <c r="E23" s="146">
        <v>1119</v>
      </c>
      <c r="F23" s="146">
        <v>1131</v>
      </c>
      <c r="G23" s="146">
        <v>1115</v>
      </c>
      <c r="H23" s="146">
        <v>1126</v>
      </c>
      <c r="I23" s="146">
        <v>1112</v>
      </c>
      <c r="J23" s="146">
        <v>1027</v>
      </c>
      <c r="K23" s="146">
        <v>1049</v>
      </c>
      <c r="L23" s="146">
        <v>1098</v>
      </c>
      <c r="M23" s="146">
        <v>1196</v>
      </c>
      <c r="N23" s="146">
        <v>1291</v>
      </c>
      <c r="O23" s="146">
        <v>1321</v>
      </c>
      <c r="P23" s="146">
        <v>1396</v>
      </c>
      <c r="Q23" s="146">
        <v>1433</v>
      </c>
      <c r="R23" s="146">
        <v>1294</v>
      </c>
      <c r="S23" s="146">
        <v>1161</v>
      </c>
      <c r="T23" s="146">
        <v>971</v>
      </c>
      <c r="U23" s="146">
        <v>796</v>
      </c>
      <c r="V23" s="146">
        <v>773</v>
      </c>
      <c r="W23" s="146">
        <v>745</v>
      </c>
    </row>
    <row r="24" spans="1:26" x14ac:dyDescent="0.25">
      <c r="A24" s="143" t="s">
        <v>293</v>
      </c>
      <c r="B24" s="146">
        <v>838</v>
      </c>
      <c r="C24" s="146">
        <v>843</v>
      </c>
      <c r="D24" s="146">
        <v>928</v>
      </c>
      <c r="E24" s="146">
        <v>882</v>
      </c>
      <c r="F24" s="146">
        <v>876</v>
      </c>
      <c r="G24" s="146">
        <v>967</v>
      </c>
      <c r="H24" s="146">
        <v>971</v>
      </c>
      <c r="I24" s="146">
        <v>941</v>
      </c>
      <c r="J24" s="146">
        <v>861</v>
      </c>
      <c r="K24" s="146">
        <v>873</v>
      </c>
      <c r="L24" s="146">
        <v>906</v>
      </c>
      <c r="M24" s="146">
        <v>956</v>
      </c>
      <c r="N24" s="146">
        <v>1004</v>
      </c>
      <c r="O24" s="146">
        <v>995</v>
      </c>
      <c r="P24" s="146">
        <v>1021</v>
      </c>
      <c r="Q24" s="146">
        <v>1043</v>
      </c>
      <c r="R24" s="146">
        <v>1078</v>
      </c>
      <c r="S24" s="146">
        <v>1084</v>
      </c>
      <c r="T24" s="146">
        <v>1105</v>
      </c>
      <c r="U24" s="146">
        <v>1038</v>
      </c>
      <c r="V24" s="146">
        <v>1047</v>
      </c>
      <c r="W24" s="146">
        <v>1027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320</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235</v>
      </c>
      <c r="B29" s="167">
        <f t="shared" ref="B29:B34" si="5">(B19-B19)/B19</f>
        <v>0</v>
      </c>
      <c r="C29" s="167">
        <f t="shared" ref="C29:C34" si="6">(C19-B19)/B19</f>
        <v>3.2094594594594593E-2</v>
      </c>
      <c r="D29" s="167">
        <f t="shared" ref="D29:D34" si="7">(D19-B19)/B19</f>
        <v>1.5202702702702704E-2</v>
      </c>
      <c r="E29" s="167">
        <f t="shared" ref="E29:E34" si="8">(E19-B19)/B19</f>
        <v>-1.1824324324324325E-2</v>
      </c>
      <c r="F29" s="167">
        <f t="shared" ref="F29:F34" si="9">(F19-B19)/B19</f>
        <v>-2.2804054054054054E-2</v>
      </c>
      <c r="G29" s="167">
        <f t="shared" ref="G29:G34" si="10">(G19-B19)/B19</f>
        <v>-5.4054054054054057E-2</v>
      </c>
      <c r="H29" s="167">
        <f t="shared" ref="H29:H34" si="11">(H19-B19)/B19</f>
        <v>-3.9695945945945943E-2</v>
      </c>
      <c r="I29" s="167">
        <f t="shared" ref="I29:I34" si="12">(I19-B19)/B19</f>
        <v>-7.4324324324324328E-2</v>
      </c>
      <c r="J29" s="167">
        <f t="shared" ref="J29:J34" si="13">(J19-B19)/B19</f>
        <v>-0.11655405405405406</v>
      </c>
      <c r="K29" s="167">
        <f t="shared" ref="K29:K34" si="14">(K19-B19)/B19</f>
        <v>-9.45945945945946E-2</v>
      </c>
      <c r="L29" s="167">
        <f t="shared" ref="L29:L34" si="15">(L19-B19)/B19</f>
        <v>-9.0371621621621628E-2</v>
      </c>
      <c r="M29" s="167">
        <f t="shared" ref="M29:M34" si="16">(M19-B19)/B19</f>
        <v>-0.13175675675675674</v>
      </c>
      <c r="N29" s="167">
        <f t="shared" ref="N29:N34" si="17">(N19-B19)/B19</f>
        <v>-0.16638513513513514</v>
      </c>
      <c r="O29" s="167">
        <f t="shared" ref="O29:O34" si="18">(O19-B19)/B19</f>
        <v>-0.15118243243243243</v>
      </c>
      <c r="P29" s="167">
        <f t="shared" ref="P29:P34" si="19">(P19-B19)/B19</f>
        <v>-0.14020270270270271</v>
      </c>
      <c r="Q29" s="167">
        <f t="shared" ref="Q29:Q34" si="20">(Q19-B19)/B19</f>
        <v>-0.15962837837837837</v>
      </c>
      <c r="R29" s="167">
        <f t="shared" ref="R29:R34" si="21">(R19-B19)/B19</f>
        <v>-0.16722972972972974</v>
      </c>
      <c r="S29" s="167">
        <f t="shared" ref="S29:S34" si="22">(S19-B19)/B19</f>
        <v>-0.125</v>
      </c>
      <c r="T29" s="167">
        <f t="shared" ref="T29:T34" si="23">(T19-B19)/B19</f>
        <v>-0.14358108108108109</v>
      </c>
      <c r="U29" s="167">
        <f t="shared" ref="U29:U34" si="24">(U19-B19)/B19</f>
        <v>-0.15962837837837837</v>
      </c>
      <c r="V29" s="167">
        <f t="shared" ref="V29:V34" si="25">(V19-B19)/B19</f>
        <v>-0.18412162162162163</v>
      </c>
      <c r="W29" s="167">
        <f t="shared" ref="W29:W34" si="26">(W19-B19)/B19</f>
        <v>-0.1858108108108108</v>
      </c>
      <c r="Y29" t="s">
        <v>291</v>
      </c>
      <c r="Z29" s="216">
        <v>-4.4000000000000004</v>
      </c>
    </row>
    <row r="30" spans="1:26" ht="15.75" thickTop="1" x14ac:dyDescent="0.25">
      <c r="A30" s="143" t="s">
        <v>289</v>
      </c>
      <c r="B30" s="147">
        <f t="shared" si="5"/>
        <v>0</v>
      </c>
      <c r="C30" s="147">
        <f t="shared" si="6"/>
        <v>9.5238095238095233E-2</v>
      </c>
      <c r="D30" s="147">
        <f t="shared" si="7"/>
        <v>4.7619047619047616E-2</v>
      </c>
      <c r="E30" s="147">
        <f t="shared" si="8"/>
        <v>7.9365079365079361E-2</v>
      </c>
      <c r="F30" s="147">
        <f t="shared" si="9"/>
        <v>0.12698412698412698</v>
      </c>
      <c r="G30" s="147">
        <f t="shared" si="10"/>
        <v>0.1111111111111111</v>
      </c>
      <c r="H30" s="147">
        <f t="shared" si="11"/>
        <v>9.5238095238095233E-2</v>
      </c>
      <c r="I30" s="147">
        <f t="shared" si="12"/>
        <v>0.22222222222222221</v>
      </c>
      <c r="J30" s="147">
        <f t="shared" si="13"/>
        <v>0.12698412698412698</v>
      </c>
      <c r="K30" s="147">
        <f t="shared" si="14"/>
        <v>9.5238095238095233E-2</v>
      </c>
      <c r="L30" s="147">
        <f t="shared" si="15"/>
        <v>0.12698412698412698</v>
      </c>
      <c r="M30" s="147">
        <f t="shared" si="16"/>
        <v>0.15873015873015872</v>
      </c>
      <c r="N30" s="147">
        <f t="shared" si="17"/>
        <v>0.30158730158730157</v>
      </c>
      <c r="O30" s="147">
        <f t="shared" si="18"/>
        <v>0.38095238095238093</v>
      </c>
      <c r="P30" s="147">
        <f t="shared" si="19"/>
        <v>0.44444444444444442</v>
      </c>
      <c r="Q30" s="147">
        <f t="shared" si="20"/>
        <v>0.60317460317460314</v>
      </c>
      <c r="R30" s="147">
        <f t="shared" si="21"/>
        <v>0.77777777777777779</v>
      </c>
      <c r="S30" s="147">
        <f t="shared" si="22"/>
        <v>0.63492063492063489</v>
      </c>
      <c r="T30" s="147">
        <f t="shared" si="23"/>
        <v>0.5714285714285714</v>
      </c>
      <c r="U30" s="147">
        <f t="shared" si="24"/>
        <v>0.30158730158730157</v>
      </c>
      <c r="V30" s="147">
        <f t="shared" si="25"/>
        <v>0.12698412698412698</v>
      </c>
      <c r="W30" s="147">
        <f t="shared" si="26"/>
        <v>0.41269841269841268</v>
      </c>
      <c r="Y30" t="s">
        <v>212</v>
      </c>
      <c r="Z30" s="216">
        <v>2.68</v>
      </c>
    </row>
    <row r="31" spans="1:26" x14ac:dyDescent="0.25">
      <c r="A31" s="143" t="s">
        <v>291</v>
      </c>
      <c r="B31" s="147">
        <f t="shared" si="5"/>
        <v>0</v>
      </c>
      <c r="C31" s="147">
        <f t="shared" si="6"/>
        <v>8.6956521739130432E-2</v>
      </c>
      <c r="D31" s="147">
        <f t="shared" si="7"/>
        <v>8.6956521739130432E-2</v>
      </c>
      <c r="E31" s="147">
        <f t="shared" si="8"/>
        <v>0.13043478260869565</v>
      </c>
      <c r="F31" s="147">
        <f t="shared" si="9"/>
        <v>-0.10869565217391304</v>
      </c>
      <c r="G31" s="147">
        <f t="shared" si="10"/>
        <v>0.15217391304347827</v>
      </c>
      <c r="H31" s="147">
        <f t="shared" si="11"/>
        <v>0.19565217391304349</v>
      </c>
      <c r="I31" s="147">
        <f t="shared" si="12"/>
        <v>0.43478260869565216</v>
      </c>
      <c r="J31" s="147">
        <f t="shared" si="13"/>
        <v>0.45652173913043476</v>
      </c>
      <c r="K31" s="147">
        <f t="shared" si="14"/>
        <v>1</v>
      </c>
      <c r="L31" s="147">
        <f t="shared" si="15"/>
        <v>1.4782608695652173</v>
      </c>
      <c r="M31" s="147">
        <f t="shared" si="16"/>
        <v>1.3913043478260869</v>
      </c>
      <c r="N31" s="147">
        <f t="shared" si="17"/>
        <v>1.1956521739130435</v>
      </c>
      <c r="O31" s="147">
        <f t="shared" si="18"/>
        <v>1.3043478260869565</v>
      </c>
      <c r="P31" s="147">
        <f t="shared" si="19"/>
        <v>1.4782608695652173</v>
      </c>
      <c r="Q31" s="147">
        <f t="shared" si="20"/>
        <v>1.8043478260869565</v>
      </c>
      <c r="R31" s="147">
        <f t="shared" si="21"/>
        <v>1.2826086956521738</v>
      </c>
      <c r="S31" s="147">
        <f t="shared" si="22"/>
        <v>0.91304347826086951</v>
      </c>
      <c r="T31" s="147">
        <f t="shared" si="23"/>
        <v>0.71739130434782605</v>
      </c>
      <c r="U31" s="147">
        <f t="shared" si="24"/>
        <v>0.78260869565217395</v>
      </c>
      <c r="V31" s="147">
        <f t="shared" si="25"/>
        <v>0.39130434782608697</v>
      </c>
      <c r="W31" s="147">
        <f t="shared" si="26"/>
        <v>0.2391304347826087</v>
      </c>
      <c r="Y31" t="s">
        <v>235</v>
      </c>
      <c r="Z31" s="216">
        <v>3.77</v>
      </c>
    </row>
    <row r="32" spans="1:26" x14ac:dyDescent="0.25">
      <c r="A32" s="143" t="s">
        <v>212</v>
      </c>
      <c r="B32" s="147">
        <f t="shared" si="5"/>
        <v>0</v>
      </c>
      <c r="C32" s="147">
        <f t="shared" si="6"/>
        <v>3.0303030303030304E-2</v>
      </c>
      <c r="D32" s="147">
        <f t="shared" si="7"/>
        <v>1.0101010101010102E-2</v>
      </c>
      <c r="E32" s="147">
        <f t="shared" si="8"/>
        <v>-2.0202020202020204E-2</v>
      </c>
      <c r="F32" s="147">
        <f t="shared" si="9"/>
        <v>-4.0404040404040407E-2</v>
      </c>
      <c r="G32" s="147">
        <f t="shared" si="10"/>
        <v>-0.19191919191919191</v>
      </c>
      <c r="H32" s="147">
        <f t="shared" si="11"/>
        <v>-0.18181818181818182</v>
      </c>
      <c r="I32" s="147">
        <f t="shared" si="12"/>
        <v>-0.24242424242424243</v>
      </c>
      <c r="J32" s="147">
        <f t="shared" si="13"/>
        <v>-0.24242424242424243</v>
      </c>
      <c r="K32" s="147">
        <f t="shared" si="14"/>
        <v>-0.38383838383838381</v>
      </c>
      <c r="L32" s="147">
        <f t="shared" si="15"/>
        <v>-0.41414141414141414</v>
      </c>
      <c r="M32" s="147">
        <f t="shared" si="16"/>
        <v>-0.45454545454545453</v>
      </c>
      <c r="N32" s="147">
        <f t="shared" si="17"/>
        <v>-0.48484848484848486</v>
      </c>
      <c r="O32" s="147">
        <f t="shared" si="18"/>
        <v>-0.48484848484848486</v>
      </c>
      <c r="P32" s="147">
        <f t="shared" si="19"/>
        <v>-0.56565656565656564</v>
      </c>
      <c r="Q32" s="147">
        <f t="shared" si="20"/>
        <v>-0.80808080808080807</v>
      </c>
      <c r="R32" s="147">
        <f t="shared" si="21"/>
        <v>-0.89898989898989901</v>
      </c>
      <c r="S32" s="147">
        <f t="shared" si="22"/>
        <v>-0.89898989898989901</v>
      </c>
      <c r="T32" s="147">
        <f t="shared" si="23"/>
        <v>-0.89898989898989901</v>
      </c>
      <c r="U32" s="147">
        <f t="shared" si="24"/>
        <v>-0.89898989898989901</v>
      </c>
      <c r="V32" s="147">
        <f t="shared" si="25"/>
        <v>-0.89898989898989901</v>
      </c>
      <c r="W32" s="147">
        <f t="shared" si="26"/>
        <v>-0.89898989898989901</v>
      </c>
      <c r="Y32" t="s">
        <v>289</v>
      </c>
      <c r="Z32" s="216">
        <v>3.8</v>
      </c>
    </row>
    <row r="33" spans="1:26" x14ac:dyDescent="0.25">
      <c r="A33" s="178" t="s">
        <v>292</v>
      </c>
      <c r="B33" s="147">
        <f t="shared" si="5"/>
        <v>0</v>
      </c>
      <c r="C33" s="147">
        <f t="shared" si="6"/>
        <v>2.4545454545454544E-2</v>
      </c>
      <c r="D33" s="147">
        <f t="shared" si="7"/>
        <v>5.909090909090909E-2</v>
      </c>
      <c r="E33" s="147">
        <f t="shared" si="8"/>
        <v>1.7272727272727273E-2</v>
      </c>
      <c r="F33" s="147">
        <f t="shared" si="9"/>
        <v>2.8181818181818183E-2</v>
      </c>
      <c r="G33" s="147">
        <f t="shared" si="10"/>
        <v>1.3636363636363636E-2</v>
      </c>
      <c r="H33" s="147">
        <f t="shared" si="11"/>
        <v>2.3636363636363636E-2</v>
      </c>
      <c r="I33" s="147">
        <f t="shared" si="12"/>
        <v>1.090909090909091E-2</v>
      </c>
      <c r="J33" s="147">
        <f t="shared" si="13"/>
        <v>-6.6363636363636361E-2</v>
      </c>
      <c r="K33" s="147">
        <f t="shared" si="14"/>
        <v>-4.6363636363636364E-2</v>
      </c>
      <c r="L33" s="147">
        <f t="shared" si="15"/>
        <v>-1.8181818181818182E-3</v>
      </c>
      <c r="M33" s="147">
        <f t="shared" si="16"/>
        <v>8.727272727272728E-2</v>
      </c>
      <c r="N33" s="147">
        <f t="shared" si="17"/>
        <v>0.17363636363636364</v>
      </c>
      <c r="O33" s="147">
        <f t="shared" si="18"/>
        <v>0.2009090909090909</v>
      </c>
      <c r="P33" s="147">
        <f t="shared" si="19"/>
        <v>0.2690909090909091</v>
      </c>
      <c r="Q33" s="147">
        <f t="shared" si="20"/>
        <v>0.30272727272727273</v>
      </c>
      <c r="R33" s="147">
        <f t="shared" si="21"/>
        <v>0.17636363636363636</v>
      </c>
      <c r="S33" s="147">
        <f t="shared" si="22"/>
        <v>5.5454545454545458E-2</v>
      </c>
      <c r="T33" s="147">
        <f t="shared" si="23"/>
        <v>-0.11727272727272728</v>
      </c>
      <c r="U33" s="147">
        <f t="shared" si="24"/>
        <v>-0.27636363636363637</v>
      </c>
      <c r="V33" s="147">
        <f t="shared" si="25"/>
        <v>-0.2972727272727273</v>
      </c>
      <c r="W33" s="147">
        <f t="shared" si="26"/>
        <v>-0.32272727272727275</v>
      </c>
      <c r="Y33" t="s">
        <v>293</v>
      </c>
      <c r="Z33" s="216">
        <v>5.0999999999999996</v>
      </c>
    </row>
    <row r="34" spans="1:26" x14ac:dyDescent="0.25">
      <c r="A34" s="143" t="s">
        <v>293</v>
      </c>
      <c r="B34" s="147">
        <f t="shared" si="5"/>
        <v>0</v>
      </c>
      <c r="C34" s="147">
        <f t="shared" si="6"/>
        <v>5.9665871121718375E-3</v>
      </c>
      <c r="D34" s="147">
        <f t="shared" si="7"/>
        <v>0.10739856801909307</v>
      </c>
      <c r="E34" s="147">
        <f t="shared" si="8"/>
        <v>5.2505966587112173E-2</v>
      </c>
      <c r="F34" s="147">
        <f t="shared" si="9"/>
        <v>4.5346062052505964E-2</v>
      </c>
      <c r="G34" s="147">
        <f t="shared" si="10"/>
        <v>0.15393794749403342</v>
      </c>
      <c r="H34" s="147">
        <f t="shared" si="11"/>
        <v>0.15871121718377088</v>
      </c>
      <c r="I34" s="147">
        <f t="shared" si="12"/>
        <v>0.12291169451073986</v>
      </c>
      <c r="J34" s="147">
        <f t="shared" si="13"/>
        <v>2.7446300715990454E-2</v>
      </c>
      <c r="K34" s="147">
        <f t="shared" si="14"/>
        <v>4.1766109785202864E-2</v>
      </c>
      <c r="L34" s="147">
        <f t="shared" si="15"/>
        <v>8.1145584725536998E-2</v>
      </c>
      <c r="M34" s="147">
        <f t="shared" si="16"/>
        <v>0.14081145584725538</v>
      </c>
      <c r="N34" s="147">
        <f t="shared" si="17"/>
        <v>0.19809069212410502</v>
      </c>
      <c r="O34" s="147">
        <f t="shared" si="18"/>
        <v>0.18735083532219571</v>
      </c>
      <c r="P34" s="147">
        <f t="shared" si="19"/>
        <v>0.21837708830548927</v>
      </c>
      <c r="Q34" s="147">
        <f t="shared" si="20"/>
        <v>0.24463007159904535</v>
      </c>
      <c r="R34" s="147">
        <f t="shared" si="21"/>
        <v>0.28639618138424822</v>
      </c>
      <c r="S34" s="147">
        <f t="shared" si="22"/>
        <v>0.2935560859188544</v>
      </c>
      <c r="T34" s="147">
        <f t="shared" si="23"/>
        <v>0.31861575178997614</v>
      </c>
      <c r="U34" s="147">
        <f t="shared" si="24"/>
        <v>0.2386634844868735</v>
      </c>
      <c r="V34" s="147">
        <f t="shared" si="25"/>
        <v>0.2494033412887828</v>
      </c>
      <c r="W34" s="147">
        <f t="shared" si="26"/>
        <v>0.22553699284009546</v>
      </c>
      <c r="Y34" t="s">
        <v>292</v>
      </c>
      <c r="Z34" s="216">
        <v>5.37</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321</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235</v>
      </c>
      <c r="B38" s="168">
        <v>10.17</v>
      </c>
      <c r="C38" s="168">
        <v>11.22</v>
      </c>
      <c r="D38" s="168">
        <v>10.15</v>
      </c>
      <c r="E38" s="168">
        <v>10.61</v>
      </c>
      <c r="F38" s="168">
        <v>10.91</v>
      </c>
      <c r="G38" s="168">
        <v>12.25</v>
      </c>
      <c r="H38" s="168">
        <v>12.33</v>
      </c>
      <c r="I38" s="168">
        <v>12.6</v>
      </c>
      <c r="J38" s="168">
        <v>12.28</v>
      </c>
      <c r="K38" s="168">
        <v>11.9</v>
      </c>
      <c r="L38" s="168">
        <v>12.08</v>
      </c>
      <c r="M38" s="168">
        <v>12.36</v>
      </c>
      <c r="N38" s="168">
        <v>12.87</v>
      </c>
      <c r="O38" s="168">
        <v>12.7</v>
      </c>
      <c r="P38" s="168">
        <v>12.68</v>
      </c>
      <c r="Q38" s="168">
        <v>13.45</v>
      </c>
      <c r="R38" s="168">
        <v>13.74</v>
      </c>
      <c r="S38" s="169">
        <v>13.94</v>
      </c>
      <c r="T38" s="214">
        <f>S38-(B38*1.4985)</f>
        <v>-1.2997449999999997</v>
      </c>
      <c r="U38" s="220">
        <f>T38/B38</f>
        <v>-0.12780186823992132</v>
      </c>
    </row>
    <row r="39" spans="1:26" ht="15.75" thickTop="1" x14ac:dyDescent="0.25">
      <c r="A39" s="143" t="s">
        <v>289</v>
      </c>
      <c r="B39" s="150">
        <v>17.05</v>
      </c>
      <c r="C39" s="150">
        <v>13.59</v>
      </c>
      <c r="D39" s="150">
        <v>16.22</v>
      </c>
      <c r="E39" s="150">
        <v>14.83</v>
      </c>
      <c r="F39" s="150">
        <v>16.63</v>
      </c>
      <c r="G39" s="150">
        <v>18.239999999999998</v>
      </c>
      <c r="H39" s="150">
        <v>17.21</v>
      </c>
      <c r="I39" s="150">
        <v>17</v>
      </c>
      <c r="J39" s="150">
        <v>16.329999999999998</v>
      </c>
      <c r="K39" s="150">
        <v>16.55</v>
      </c>
      <c r="L39" s="150">
        <v>18.54</v>
      </c>
      <c r="M39" s="150">
        <v>21.82</v>
      </c>
      <c r="N39" s="150">
        <v>18.149999999999999</v>
      </c>
      <c r="O39" s="150">
        <v>16.72</v>
      </c>
      <c r="P39" s="150">
        <v>13.46</v>
      </c>
      <c r="Q39" s="150">
        <v>14.26</v>
      </c>
      <c r="R39" s="150">
        <v>18.510000000000002</v>
      </c>
      <c r="S39" s="151">
        <v>20.85</v>
      </c>
      <c r="T39" s="214">
        <f t="shared" ref="T39:T43" si="27">S39-(B39*1.4985)</f>
        <v>-4.699424999999998</v>
      </c>
      <c r="U39" s="220">
        <f>T39/B39</f>
        <v>-0.27562609970674473</v>
      </c>
    </row>
    <row r="40" spans="1:26" x14ac:dyDescent="0.25">
      <c r="A40" s="143" t="s">
        <v>291</v>
      </c>
      <c r="B40" s="150">
        <v>18.72</v>
      </c>
      <c r="C40" s="150">
        <v>26.38</v>
      </c>
      <c r="D40" s="150">
        <v>26.59</v>
      </c>
      <c r="E40" s="150">
        <v>30.62</v>
      </c>
      <c r="F40" s="150">
        <v>21.79</v>
      </c>
      <c r="G40" s="150">
        <v>18.34</v>
      </c>
      <c r="H40" s="150">
        <v>17.309999999999999</v>
      </c>
      <c r="I40" s="150">
        <v>26.05</v>
      </c>
      <c r="J40" s="150">
        <v>26.07</v>
      </c>
      <c r="K40" s="150">
        <v>21.75</v>
      </c>
      <c r="L40" s="150">
        <v>17.12</v>
      </c>
      <c r="M40" s="150">
        <v>20.63</v>
      </c>
      <c r="N40" s="150">
        <v>19.899999999999999</v>
      </c>
      <c r="O40" s="150">
        <v>18.78</v>
      </c>
      <c r="P40" s="150">
        <v>18.239999999999998</v>
      </c>
      <c r="Q40" s="150">
        <v>16.16</v>
      </c>
      <c r="R40" s="150">
        <v>13.57</v>
      </c>
      <c r="S40" s="151">
        <v>14.32</v>
      </c>
      <c r="T40" s="214">
        <f t="shared" si="27"/>
        <v>-13.731919999999995</v>
      </c>
      <c r="U40" s="220">
        <f t="shared" ref="U40:U43" si="28">T40/B40</f>
        <v>-0.73354273504273482</v>
      </c>
    </row>
    <row r="41" spans="1:26" x14ac:dyDescent="0.25">
      <c r="A41" s="143" t="s">
        <v>212</v>
      </c>
      <c r="B41" s="150">
        <v>21.06</v>
      </c>
      <c r="C41" s="150">
        <v>21.11</v>
      </c>
      <c r="D41" s="150">
        <v>24.39</v>
      </c>
      <c r="E41" s="150">
        <v>24.59</v>
      </c>
      <c r="F41" s="150">
        <v>23.9</v>
      </c>
      <c r="G41" s="150">
        <v>28.55</v>
      </c>
      <c r="H41" s="150">
        <v>27.67</v>
      </c>
      <c r="I41" s="150">
        <v>27.34</v>
      </c>
      <c r="J41" s="150">
        <v>26.42</v>
      </c>
      <c r="K41" s="150">
        <v>27.73</v>
      </c>
      <c r="L41" s="150">
        <v>26.83</v>
      </c>
      <c r="M41" s="150">
        <v>23.74</v>
      </c>
      <c r="N41" s="150">
        <v>23.74</v>
      </c>
      <c r="O41" s="150">
        <v>23.74</v>
      </c>
      <c r="P41" s="150">
        <v>23.74</v>
      </c>
      <c r="Q41" s="150">
        <v>23.74</v>
      </c>
      <c r="R41" s="150">
        <v>23.74</v>
      </c>
      <c r="S41" s="151">
        <v>23.74</v>
      </c>
      <c r="T41" s="214">
        <f t="shared" si="27"/>
        <v>-7.8184100000000001</v>
      </c>
      <c r="U41" s="220">
        <f t="shared" si="28"/>
        <v>-0.37124453941120611</v>
      </c>
    </row>
    <row r="42" spans="1:26" x14ac:dyDescent="0.25">
      <c r="A42" s="178" t="s">
        <v>292</v>
      </c>
      <c r="B42" s="152">
        <v>13.42</v>
      </c>
      <c r="C42" s="152">
        <v>14.42</v>
      </c>
      <c r="D42" s="152">
        <v>14.49</v>
      </c>
      <c r="E42" s="152">
        <v>14.43</v>
      </c>
      <c r="F42" s="152">
        <v>14.44</v>
      </c>
      <c r="G42" s="152">
        <v>14.61</v>
      </c>
      <c r="H42" s="152">
        <v>15.47</v>
      </c>
      <c r="I42" s="152">
        <v>16.18</v>
      </c>
      <c r="J42" s="152">
        <v>15.77</v>
      </c>
      <c r="K42" s="152">
        <v>15.77</v>
      </c>
      <c r="L42" s="152">
        <v>15.71</v>
      </c>
      <c r="M42" s="152">
        <v>15.35</v>
      </c>
      <c r="N42" s="152">
        <v>15.46</v>
      </c>
      <c r="O42" s="152">
        <v>15.63</v>
      </c>
      <c r="P42" s="152">
        <v>17.010000000000002</v>
      </c>
      <c r="Q42" s="152">
        <v>17.649999999999999</v>
      </c>
      <c r="R42" s="152">
        <v>18.03</v>
      </c>
      <c r="S42" s="153">
        <v>18.79</v>
      </c>
      <c r="T42" s="214">
        <f t="shared" si="27"/>
        <v>-1.3198700000000017</v>
      </c>
      <c r="U42" s="220">
        <f t="shared" si="28"/>
        <v>-9.8350968703427841E-2</v>
      </c>
    </row>
    <row r="43" spans="1:26" x14ac:dyDescent="0.25">
      <c r="A43" s="143" t="s">
        <v>293</v>
      </c>
      <c r="B43" s="152">
        <v>13.36</v>
      </c>
      <c r="C43" s="152">
        <v>13.62</v>
      </c>
      <c r="D43" s="152">
        <v>13.55</v>
      </c>
      <c r="E43" s="152">
        <v>14.61</v>
      </c>
      <c r="F43" s="152">
        <v>14.61</v>
      </c>
      <c r="G43" s="152">
        <v>14.5</v>
      </c>
      <c r="H43" s="152">
        <v>15.04</v>
      </c>
      <c r="I43" s="152">
        <v>14.92</v>
      </c>
      <c r="J43" s="152">
        <v>14.64</v>
      </c>
      <c r="K43" s="152">
        <v>13.62</v>
      </c>
      <c r="L43" s="152">
        <v>13.54</v>
      </c>
      <c r="M43" s="152">
        <v>14.45</v>
      </c>
      <c r="N43" s="152">
        <v>14.75</v>
      </c>
      <c r="O43" s="152">
        <v>14.98</v>
      </c>
      <c r="P43" s="152">
        <v>15.37</v>
      </c>
      <c r="Q43" s="152">
        <v>15.93</v>
      </c>
      <c r="R43" s="152">
        <v>17.48</v>
      </c>
      <c r="S43" s="153">
        <v>18.46</v>
      </c>
      <c r="T43" s="214">
        <f t="shared" si="27"/>
        <v>-1.5599599999999967</v>
      </c>
      <c r="U43" s="220">
        <f t="shared" si="28"/>
        <v>-0.11676347305389197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322</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235</v>
      </c>
      <c r="B48" s="167">
        <f>(B38-B38)/B38</f>
        <v>0</v>
      </c>
      <c r="C48" s="167">
        <f>(C38-B38)/B38</f>
        <v>0.10324483775811216</v>
      </c>
      <c r="D48" s="167">
        <f>(D38-B38)/B38</f>
        <v>-1.9665683382497122E-3</v>
      </c>
      <c r="E48" s="167">
        <f>(E38-B38)/B38</f>
        <v>4.3264503441494545E-2</v>
      </c>
      <c r="F48" s="167">
        <f>(F38-B38)/B38</f>
        <v>7.2763028515240927E-2</v>
      </c>
      <c r="G48" s="167">
        <f>(G38-B38)/B38</f>
        <v>0.20452310717797445</v>
      </c>
      <c r="H48" s="167">
        <f>(H38-B38)/B38</f>
        <v>0.21238938053097348</v>
      </c>
      <c r="I48" s="167">
        <f>(I38-B38)/B38</f>
        <v>0.23893805309734512</v>
      </c>
      <c r="J48" s="167">
        <f>(J38-B38)/B38</f>
        <v>0.20747295968534901</v>
      </c>
      <c r="K48" s="167">
        <f>(K38-B38)/B38</f>
        <v>0.17010816125860379</v>
      </c>
      <c r="L48" s="167">
        <f>(L38-B38)/B38</f>
        <v>0.18780727630285154</v>
      </c>
      <c r="M48" s="167">
        <f>(M38-B38)/B38</f>
        <v>0.21533923303834804</v>
      </c>
      <c r="N48" s="167">
        <f>(N38-B38)/B38</f>
        <v>0.26548672566371673</v>
      </c>
      <c r="O48" s="167">
        <f>(O38-B38)/B38</f>
        <v>0.24877089478859385</v>
      </c>
      <c r="P48" s="167">
        <f>(P38-B38)/B38</f>
        <v>0.24680432645034414</v>
      </c>
      <c r="Q48" s="167">
        <f>(Q38-B38)/B38</f>
        <v>0.32251720747295964</v>
      </c>
      <c r="R48" s="167">
        <f>(R38-B38)/B38</f>
        <v>0.35103244837758113</v>
      </c>
      <c r="S48" s="167">
        <f>(S38-B38)/B38</f>
        <v>0.3706981317600786</v>
      </c>
    </row>
    <row r="49" spans="1:19" ht="15.75" thickTop="1" x14ac:dyDescent="0.25">
      <c r="A49" s="143" t="s">
        <v>289</v>
      </c>
      <c r="B49" s="147">
        <f t="shared" ref="B49:B53" si="29">(B39-B39)/B39</f>
        <v>0</v>
      </c>
      <c r="C49" s="147">
        <f t="shared" ref="C49:C53" si="30">(C39-B39)/B39</f>
        <v>-0.20293255131964813</v>
      </c>
      <c r="D49" s="147">
        <f t="shared" ref="D49:D53" si="31">(D39-B39)/B39</f>
        <v>-4.8680351906158464E-2</v>
      </c>
      <c r="E49" s="147">
        <f t="shared" ref="E49:E53" si="32">(E39-B39)/B39</f>
        <v>-0.13020527859237541</v>
      </c>
      <c r="F49" s="147">
        <f t="shared" ref="F49:F53" si="33">(F39-B39)/B39</f>
        <v>-2.4633431085044087E-2</v>
      </c>
      <c r="G49" s="147">
        <f t="shared" ref="G49:G53" si="34">(G39-B39)/B39</f>
        <v>6.9794721407624494E-2</v>
      </c>
      <c r="H49" s="147">
        <f t="shared" ref="H49:H53" si="35">(H39-B39)/B39</f>
        <v>9.384164222873909E-3</v>
      </c>
      <c r="I49" s="147">
        <f t="shared" ref="I49:I53" si="36">(I39-B39)/B39</f>
        <v>-2.9325513196481355E-3</v>
      </c>
      <c r="J49" s="147">
        <f t="shared" ref="J49:J53" si="37">(J39-B39)/B39</f>
        <v>-4.222873900293269E-2</v>
      </c>
      <c r="K49" s="147">
        <f t="shared" ref="K49:K53" si="38">(K39-B39)/B39</f>
        <v>-2.9325513196480937E-2</v>
      </c>
      <c r="L49" s="147">
        <f t="shared" ref="L49:L53" si="39">(L39-B39)/B39</f>
        <v>8.7390029325513097E-2</v>
      </c>
      <c r="M49" s="147">
        <f t="shared" ref="M49:M53" si="40">(M39-B39)/B39</f>
        <v>0.27976539589442811</v>
      </c>
      <c r="N49" s="147">
        <f t="shared" ref="N49:N53" si="41">(N39-B39)/B39</f>
        <v>6.4516129032257938E-2</v>
      </c>
      <c r="O49" s="147">
        <f t="shared" ref="O49:O53" si="42">(O39-B39)/B39</f>
        <v>-1.9354838709677528E-2</v>
      </c>
      <c r="P49" s="147">
        <f t="shared" ref="P49:P53" si="43">(P39-B39)/B39</f>
        <v>-0.21055718475073312</v>
      </c>
      <c r="Q49" s="147">
        <f t="shared" ref="Q49:Q53" si="44">(Q39-B39)/B39</f>
        <v>-0.16363636363636369</v>
      </c>
      <c r="R49" s="147">
        <f t="shared" ref="R49:R53" si="45">(R39-B39)/B39</f>
        <v>8.5630498533724383E-2</v>
      </c>
      <c r="S49" s="147">
        <f t="shared" ref="S49:S53" si="46">(S39-B39)/B39</f>
        <v>0.22287390029325516</v>
      </c>
    </row>
    <row r="50" spans="1:19" x14ac:dyDescent="0.25">
      <c r="A50" s="143" t="s">
        <v>291</v>
      </c>
      <c r="B50" s="147">
        <f t="shared" si="29"/>
        <v>0</v>
      </c>
      <c r="C50" s="147">
        <f t="shared" si="30"/>
        <v>0.40918803418803423</v>
      </c>
      <c r="D50" s="147">
        <f t="shared" si="31"/>
        <v>0.42040598290598297</v>
      </c>
      <c r="E50" s="147">
        <f t="shared" si="32"/>
        <v>0.63568376068376087</v>
      </c>
      <c r="F50" s="147">
        <f t="shared" si="33"/>
        <v>0.16399572649572652</v>
      </c>
      <c r="G50" s="147">
        <f t="shared" si="34"/>
        <v>-2.0299145299145248E-2</v>
      </c>
      <c r="H50" s="147">
        <f t="shared" si="35"/>
        <v>-7.532051282051283E-2</v>
      </c>
      <c r="I50" s="147">
        <f t="shared" si="36"/>
        <v>0.39155982905982917</v>
      </c>
      <c r="J50" s="147">
        <f t="shared" si="37"/>
        <v>0.39262820512820523</v>
      </c>
      <c r="K50" s="147">
        <f t="shared" si="38"/>
        <v>0.16185897435897442</v>
      </c>
      <c r="L50" s="147">
        <f t="shared" si="39"/>
        <v>-8.5470085470085361E-2</v>
      </c>
      <c r="M50" s="147">
        <f t="shared" si="40"/>
        <v>0.10202991452991454</v>
      </c>
      <c r="N50" s="147">
        <f t="shared" si="41"/>
        <v>6.3034188034188018E-2</v>
      </c>
      <c r="O50" s="147">
        <f t="shared" si="42"/>
        <v>3.2051282051283269E-3</v>
      </c>
      <c r="P50" s="147">
        <f t="shared" si="43"/>
        <v>-2.5641025641025664E-2</v>
      </c>
      <c r="Q50" s="147">
        <f t="shared" si="44"/>
        <v>-0.13675213675213668</v>
      </c>
      <c r="R50" s="147">
        <f t="shared" si="45"/>
        <v>-0.27510683760683757</v>
      </c>
      <c r="S50" s="147">
        <f t="shared" si="46"/>
        <v>-0.23504273504273498</v>
      </c>
    </row>
    <row r="51" spans="1:19" x14ac:dyDescent="0.25">
      <c r="A51" s="143" t="s">
        <v>212</v>
      </c>
      <c r="B51" s="147">
        <f t="shared" si="29"/>
        <v>0</v>
      </c>
      <c r="C51" s="147">
        <f t="shared" si="30"/>
        <v>2.3741690408357412E-3</v>
      </c>
      <c r="D51" s="147">
        <f t="shared" si="31"/>
        <v>0.15811965811965822</v>
      </c>
      <c r="E51" s="147">
        <f t="shared" si="32"/>
        <v>0.16761633428300102</v>
      </c>
      <c r="F51" s="147">
        <f t="shared" si="33"/>
        <v>0.13485280151946819</v>
      </c>
      <c r="G51" s="147">
        <f t="shared" si="34"/>
        <v>0.35565052231718908</v>
      </c>
      <c r="H51" s="147">
        <f t="shared" si="35"/>
        <v>0.31386514719848069</v>
      </c>
      <c r="I51" s="147">
        <f t="shared" si="36"/>
        <v>0.29819563152896494</v>
      </c>
      <c r="J51" s="147">
        <f t="shared" si="37"/>
        <v>0.254510921177588</v>
      </c>
      <c r="K51" s="147">
        <f t="shared" si="38"/>
        <v>0.31671415004748349</v>
      </c>
      <c r="L51" s="147">
        <f t="shared" si="39"/>
        <v>0.27397910731244063</v>
      </c>
      <c r="M51" s="147">
        <f t="shared" si="40"/>
        <v>0.12725546058879392</v>
      </c>
      <c r="N51" s="147">
        <f t="shared" si="41"/>
        <v>0.12725546058879392</v>
      </c>
      <c r="O51" s="147">
        <f t="shared" si="42"/>
        <v>0.12725546058879392</v>
      </c>
      <c r="P51" s="147">
        <f t="shared" si="43"/>
        <v>0.12725546058879392</v>
      </c>
      <c r="Q51" s="147">
        <f t="shared" si="44"/>
        <v>0.12725546058879392</v>
      </c>
      <c r="R51" s="147">
        <f t="shared" si="45"/>
        <v>0.12725546058879392</v>
      </c>
      <c r="S51" s="147">
        <f t="shared" si="46"/>
        <v>0.12725546058879392</v>
      </c>
    </row>
    <row r="52" spans="1:19" x14ac:dyDescent="0.25">
      <c r="A52" s="178" t="s">
        <v>292</v>
      </c>
      <c r="B52" s="147">
        <f t="shared" si="29"/>
        <v>0</v>
      </c>
      <c r="C52" s="147">
        <f t="shared" si="30"/>
        <v>7.4515648286140088E-2</v>
      </c>
      <c r="D52" s="147">
        <f t="shared" si="31"/>
        <v>7.9731743666169919E-2</v>
      </c>
      <c r="E52" s="147">
        <f t="shared" si="32"/>
        <v>7.5260804769001474E-2</v>
      </c>
      <c r="F52" s="147">
        <f t="shared" si="33"/>
        <v>7.6005961251862861E-2</v>
      </c>
      <c r="G52" s="147">
        <f t="shared" si="34"/>
        <v>8.8673621460506669E-2</v>
      </c>
      <c r="H52" s="147">
        <f t="shared" si="35"/>
        <v>0.15275707898658725</v>
      </c>
      <c r="I52" s="147">
        <f t="shared" si="36"/>
        <v>0.20566318926974664</v>
      </c>
      <c r="J52" s="147">
        <f t="shared" si="37"/>
        <v>0.17511177347242918</v>
      </c>
      <c r="K52" s="147">
        <f t="shared" si="38"/>
        <v>0.17511177347242918</v>
      </c>
      <c r="L52" s="147">
        <f t="shared" si="39"/>
        <v>0.17064083457526089</v>
      </c>
      <c r="M52" s="147">
        <f t="shared" si="40"/>
        <v>0.14381520119225036</v>
      </c>
      <c r="N52" s="147">
        <f t="shared" si="41"/>
        <v>0.15201192250372586</v>
      </c>
      <c r="O52" s="147">
        <f t="shared" si="42"/>
        <v>0.16467958271236965</v>
      </c>
      <c r="P52" s="147">
        <f t="shared" si="43"/>
        <v>0.26751117734724306</v>
      </c>
      <c r="Q52" s="147">
        <f t="shared" si="44"/>
        <v>0.31520119225037246</v>
      </c>
      <c r="R52" s="147">
        <f t="shared" si="45"/>
        <v>0.34351713859910593</v>
      </c>
      <c r="S52" s="147">
        <f t="shared" si="46"/>
        <v>0.4001490312965722</v>
      </c>
    </row>
    <row r="53" spans="1:19" x14ac:dyDescent="0.25">
      <c r="A53" s="143" t="s">
        <v>293</v>
      </c>
      <c r="B53" s="147">
        <f t="shared" si="29"/>
        <v>0</v>
      </c>
      <c r="C53" s="147">
        <f t="shared" si="30"/>
        <v>1.9461077844311361E-2</v>
      </c>
      <c r="D53" s="147">
        <f t="shared" si="31"/>
        <v>1.4221556886227641E-2</v>
      </c>
      <c r="E53" s="147">
        <f t="shared" si="32"/>
        <v>9.3562874251497008E-2</v>
      </c>
      <c r="F53" s="147">
        <f t="shared" si="33"/>
        <v>9.3562874251497008E-2</v>
      </c>
      <c r="G53" s="147">
        <f t="shared" si="34"/>
        <v>8.5329341317365318E-2</v>
      </c>
      <c r="H53" s="147">
        <f t="shared" si="35"/>
        <v>0.12574850299401197</v>
      </c>
      <c r="I53" s="147">
        <f t="shared" si="36"/>
        <v>0.11676646706586831</v>
      </c>
      <c r="J53" s="147">
        <f t="shared" si="37"/>
        <v>9.5808383233533023E-2</v>
      </c>
      <c r="K53" s="147">
        <f t="shared" si="38"/>
        <v>1.9461077844311361E-2</v>
      </c>
      <c r="L53" s="147">
        <f t="shared" si="39"/>
        <v>1.3473053892215548E-2</v>
      </c>
      <c r="M53" s="147">
        <f t="shared" si="40"/>
        <v>8.158682634730538E-2</v>
      </c>
      <c r="N53" s="147">
        <f t="shared" si="41"/>
        <v>0.10404191616766471</v>
      </c>
      <c r="O53" s="147">
        <f t="shared" si="42"/>
        <v>0.1212574850299402</v>
      </c>
      <c r="P53" s="147">
        <f t="shared" si="43"/>
        <v>0.15044910179640716</v>
      </c>
      <c r="Q53" s="147">
        <f t="shared" si="44"/>
        <v>0.19236526946107788</v>
      </c>
      <c r="R53" s="147">
        <f t="shared" si="45"/>
        <v>0.30838323353293423</v>
      </c>
      <c r="S53" s="147">
        <f t="shared" si="46"/>
        <v>0.38173652694610793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B6" sqref="B6:W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225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236</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'3C'!B19</f>
        <v>1184</v>
      </c>
      <c r="C5" s="144">
        <f>'3C'!C19</f>
        <v>1222</v>
      </c>
      <c r="D5" s="144">
        <f>'3C'!D19</f>
        <v>1202</v>
      </c>
      <c r="E5" s="144">
        <f>'3C'!E19</f>
        <v>1170</v>
      </c>
      <c r="F5" s="144">
        <f>'3C'!F19</f>
        <v>1157</v>
      </c>
      <c r="G5" s="144">
        <f>'3C'!G19</f>
        <v>1120</v>
      </c>
      <c r="H5" s="144">
        <f>'3C'!H19</f>
        <v>1137</v>
      </c>
      <c r="I5" s="144">
        <f>'3C'!I19</f>
        <v>1096</v>
      </c>
      <c r="J5" s="144">
        <f>'3C'!J19</f>
        <v>1046</v>
      </c>
      <c r="K5" s="144">
        <f>'3C'!K19</f>
        <v>1072</v>
      </c>
      <c r="L5" s="144">
        <f>'3C'!L19</f>
        <v>1077</v>
      </c>
      <c r="M5" s="144">
        <f>'3C'!M19</f>
        <v>1028</v>
      </c>
      <c r="N5" s="144">
        <f>'3C'!N19</f>
        <v>987</v>
      </c>
      <c r="O5" s="144">
        <f>'3C'!O19</f>
        <v>1005</v>
      </c>
      <c r="P5" s="144">
        <f>'3C'!P19</f>
        <v>1018</v>
      </c>
      <c r="Q5" s="144">
        <f>'3C'!Q19</f>
        <v>995</v>
      </c>
      <c r="R5" s="144">
        <f>'3C'!R19</f>
        <v>986</v>
      </c>
      <c r="S5" s="144">
        <f>'3C'!S19</f>
        <v>1036</v>
      </c>
      <c r="T5" s="144">
        <f>'3C'!T19</f>
        <v>1014</v>
      </c>
      <c r="U5" s="144">
        <f>'3C'!U19</f>
        <v>995</v>
      </c>
      <c r="V5" s="144">
        <f>'3C'!V19</f>
        <v>966</v>
      </c>
      <c r="W5" s="144">
        <f>'3C'!W19</f>
        <v>964</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237</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3.2094594594594593E-2</v>
      </c>
      <c r="D12" s="170">
        <f>(D5-B5)/B5</f>
        <v>1.5202702702702704E-2</v>
      </c>
      <c r="E12" s="170">
        <f>(E5-B5)/B5</f>
        <v>-1.1824324324324325E-2</v>
      </c>
      <c r="F12" s="170">
        <f>(F5-B5)/B5</f>
        <v>-2.2804054054054054E-2</v>
      </c>
      <c r="G12" s="170">
        <f>(G5-B5)/B5</f>
        <v>-5.4054054054054057E-2</v>
      </c>
      <c r="H12" s="170">
        <f>(H5-B5)/B5</f>
        <v>-3.9695945945945943E-2</v>
      </c>
      <c r="I12" s="170">
        <f>(I5-B5)/B5</f>
        <v>-7.4324324324324328E-2</v>
      </c>
      <c r="J12" s="170">
        <f>(J5-B5)/B5</f>
        <v>-0.11655405405405406</v>
      </c>
      <c r="K12" s="170">
        <f>(K5-B5)/B5</f>
        <v>-9.45945945945946E-2</v>
      </c>
      <c r="L12" s="170">
        <f>(L5-B5)/B5</f>
        <v>-9.0371621621621628E-2</v>
      </c>
      <c r="M12" s="170">
        <f>(M5-B5)/B5</f>
        <v>-0.13175675675675674</v>
      </c>
      <c r="N12" s="170">
        <f>(N5-B5)/B5</f>
        <v>-0.16638513513513514</v>
      </c>
      <c r="O12" s="170">
        <f>(O5-B5)/B5</f>
        <v>-0.15118243243243243</v>
      </c>
      <c r="P12" s="170">
        <f>(P5-B5)/B5</f>
        <v>-0.14020270270270271</v>
      </c>
      <c r="Q12" s="170">
        <f>(Q5-B5)/B5</f>
        <v>-0.15962837837837837</v>
      </c>
      <c r="R12" s="170">
        <f>(R5-B5)/B5</f>
        <v>-0.16722972972972974</v>
      </c>
      <c r="S12" s="170">
        <f>(S5-B5)/B5</f>
        <v>-0.125</v>
      </c>
      <c r="T12" s="170">
        <f>(T5-B5)/B5</f>
        <v>-0.14358108108108109</v>
      </c>
      <c r="U12" s="170">
        <f>(U5-B5)/B5</f>
        <v>-0.15962837837837837</v>
      </c>
      <c r="V12" s="170">
        <f>(V5-B5)/B5</f>
        <v>-0.18412162162162163</v>
      </c>
      <c r="W12" s="170">
        <f>(W5-B5)/B5</f>
        <v>-0.1858108108108108</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5" t="s">
        <v>239</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'3C'!B38</f>
        <v>10.17</v>
      </c>
      <c r="C18" s="150">
        <f>'3C'!C38</f>
        <v>11.22</v>
      </c>
      <c r="D18" s="150">
        <f>'3C'!D38</f>
        <v>10.15</v>
      </c>
      <c r="E18" s="150">
        <f>'3C'!E38</f>
        <v>10.61</v>
      </c>
      <c r="F18" s="150">
        <f>'3C'!F38</f>
        <v>10.91</v>
      </c>
      <c r="G18" s="150">
        <f>'3C'!G38</f>
        <v>12.25</v>
      </c>
      <c r="H18" s="150">
        <f>'3C'!H38</f>
        <v>12.33</v>
      </c>
      <c r="I18" s="150">
        <f>'3C'!I38</f>
        <v>12.6</v>
      </c>
      <c r="J18" s="150">
        <f>'3C'!J38</f>
        <v>12.28</v>
      </c>
      <c r="K18" s="150">
        <f>'3C'!K38</f>
        <v>11.9</v>
      </c>
      <c r="L18" s="150">
        <f>'3C'!L38</f>
        <v>12.08</v>
      </c>
      <c r="M18" s="150">
        <f>'3C'!M38</f>
        <v>12.36</v>
      </c>
      <c r="N18" s="150">
        <f>'3C'!N38</f>
        <v>12.87</v>
      </c>
      <c r="O18" s="150">
        <f>'3C'!O38</f>
        <v>12.7</v>
      </c>
      <c r="P18" s="150">
        <f>'3C'!P38</f>
        <v>12.68</v>
      </c>
      <c r="Q18" s="150">
        <f>'3C'!Q38</f>
        <v>13.45</v>
      </c>
      <c r="R18" s="150">
        <f>'3C'!R38</f>
        <v>13.74</v>
      </c>
      <c r="S18" s="150">
        <f>'3C'!S38</f>
        <v>13.94</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240</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0.10324483775811216</v>
      </c>
      <c r="D25" s="170">
        <f>(D18-B18)/B18</f>
        <v>-1.9665683382497122E-3</v>
      </c>
      <c r="E25" s="170">
        <f>(E18-B18)/B18</f>
        <v>4.3264503441494545E-2</v>
      </c>
      <c r="F25" s="170">
        <f>(F18-B18)/B18</f>
        <v>7.2763028515240927E-2</v>
      </c>
      <c r="G25" s="170">
        <f>(G18-B18)/B18</f>
        <v>0.20452310717797445</v>
      </c>
      <c r="H25" s="170">
        <f>(H18-B18)/B18</f>
        <v>0.21238938053097348</v>
      </c>
      <c r="I25" s="170">
        <f>(I18-B18)/B18</f>
        <v>0.23893805309734512</v>
      </c>
      <c r="J25" s="170">
        <f>(J18-B18)/B18</f>
        <v>0.20747295968534901</v>
      </c>
      <c r="K25" s="170">
        <f>(K18-B18)/B18</f>
        <v>0.17010816125860379</v>
      </c>
      <c r="L25" s="170">
        <f>(L18-B18)/B18</f>
        <v>0.18780727630285154</v>
      </c>
      <c r="M25" s="170">
        <f>(M18-B18)/B18</f>
        <v>0.21533923303834804</v>
      </c>
      <c r="N25" s="170">
        <f>(N18-B18)/B18</f>
        <v>0.26548672566371673</v>
      </c>
      <c r="O25" s="170">
        <f>(O18-B18)/B18</f>
        <v>0.24877089478859385</v>
      </c>
      <c r="P25" s="170">
        <f>(P18-B18)/B18</f>
        <v>0.24680432645034414</v>
      </c>
      <c r="Q25" s="170">
        <f>(Q18-B18)/B18</f>
        <v>0.32251720747295964</v>
      </c>
      <c r="R25" s="170">
        <f>(R18-B18)/B18</f>
        <v>0.35103244837758113</v>
      </c>
      <c r="S25" s="170">
        <f>(S18-B18)/B18</f>
        <v>0.3706981317600786</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226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323</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241</v>
      </c>
      <c r="B7" s="157">
        <v>0.16608000000000001</v>
      </c>
      <c r="C7" s="1" t="s">
        <v>241</v>
      </c>
      <c r="D7" s="158">
        <v>0.17022999999999999</v>
      </c>
    </row>
    <row r="8" spans="1:27" x14ac:dyDescent="0.2">
      <c r="A8" s="1" t="s">
        <v>149</v>
      </c>
      <c r="B8" s="157">
        <v>9.7309999999999994E-2</v>
      </c>
      <c r="C8" s="1" t="s">
        <v>149</v>
      </c>
      <c r="D8" s="158">
        <v>0.15160000000000001</v>
      </c>
    </row>
    <row r="9" spans="1:27" x14ac:dyDescent="0.2">
      <c r="A9" s="1" t="s">
        <v>148</v>
      </c>
      <c r="B9" s="157">
        <v>9.2609999999999998E-2</v>
      </c>
      <c r="C9" s="1" t="s">
        <v>243</v>
      </c>
      <c r="D9" s="158">
        <v>0.1263</v>
      </c>
    </row>
    <row r="10" spans="1:27" x14ac:dyDescent="0.2">
      <c r="A10" s="1" t="s">
        <v>151</v>
      </c>
      <c r="B10" s="157">
        <v>8.8499999999999995E-2</v>
      </c>
      <c r="C10" s="1" t="s">
        <v>148</v>
      </c>
      <c r="D10" s="158">
        <v>0.10639</v>
      </c>
    </row>
    <row r="11" spans="1:27" x14ac:dyDescent="0.2">
      <c r="A11" s="1" t="s">
        <v>242</v>
      </c>
      <c r="B11" s="157">
        <v>7.6490000000000002E-2</v>
      </c>
      <c r="C11" s="1" t="s">
        <v>242</v>
      </c>
      <c r="D11" s="158">
        <v>0.10229000000000001</v>
      </c>
    </row>
    <row r="12" spans="1:27" x14ac:dyDescent="0.2">
      <c r="A12" s="1" t="s">
        <v>147</v>
      </c>
      <c r="B12" s="157">
        <v>7.349E-2</v>
      </c>
      <c r="C12" s="1" t="s">
        <v>151</v>
      </c>
      <c r="D12" s="158">
        <v>9.511E-2</v>
      </c>
    </row>
    <row r="13" spans="1:27" x14ac:dyDescent="0.2">
      <c r="A13" s="1" t="s">
        <v>243</v>
      </c>
      <c r="B13" s="157">
        <v>6.0699999999999997E-2</v>
      </c>
      <c r="C13" s="1" t="s">
        <v>192</v>
      </c>
      <c r="D13" s="158">
        <v>8.523E-2</v>
      </c>
    </row>
    <row r="14" spans="1:27" x14ac:dyDescent="0.2">
      <c r="A14" s="1" t="s">
        <v>152</v>
      </c>
      <c r="B14" s="157">
        <v>5.4769999999999999E-2</v>
      </c>
      <c r="C14" s="1" t="s">
        <v>147</v>
      </c>
      <c r="D14" s="158">
        <v>5.67E-2</v>
      </c>
    </row>
    <row r="15" spans="1:27" x14ac:dyDescent="0.2">
      <c r="A15" s="1" t="s">
        <v>297</v>
      </c>
      <c r="B15" s="157">
        <v>5.3159999999999999E-2</v>
      </c>
      <c r="C15" s="1" t="s">
        <v>153</v>
      </c>
      <c r="D15" s="158">
        <v>5.3060000000000003E-2</v>
      </c>
    </row>
    <row r="16" spans="1:27" x14ac:dyDescent="0.2">
      <c r="A16" s="1" t="s">
        <v>192</v>
      </c>
      <c r="B16" s="157">
        <v>5.3150000000000003E-2</v>
      </c>
      <c r="C16" s="1" t="s">
        <v>150</v>
      </c>
      <c r="D16" s="158">
        <v>5.2964450000000003E-2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H5" sqref="H5:H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227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324</v>
      </c>
      <c r="B3" s="193"/>
      <c r="C3" s="193"/>
      <c r="D3" s="193"/>
      <c r="F3" s="320" t="s">
        <v>325</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4</v>
      </c>
      <c r="C5" s="218" t="s">
        <v>244</v>
      </c>
      <c r="D5" s="161"/>
      <c r="F5" s="1" t="s">
        <v>341</v>
      </c>
      <c r="G5" s="159">
        <v>19</v>
      </c>
      <c r="H5" s="203" t="s">
        <v>365</v>
      </c>
      <c r="O5" s="1"/>
    </row>
    <row r="6" spans="1:27" ht="15" x14ac:dyDescent="0.25">
      <c r="A6" s="160">
        <v>43344</v>
      </c>
      <c r="B6">
        <v>10</v>
      </c>
      <c r="C6" s="218" t="s">
        <v>244</v>
      </c>
      <c r="D6" s="161"/>
      <c r="F6" s="1" t="s">
        <v>356</v>
      </c>
      <c r="G6" s="159">
        <v>15</v>
      </c>
      <c r="H6" s="203" t="s">
        <v>366</v>
      </c>
      <c r="O6" s="1"/>
    </row>
    <row r="7" spans="1:27" ht="15" x14ac:dyDescent="0.25">
      <c r="A7" s="160">
        <v>43374</v>
      </c>
      <c r="B7">
        <v>3</v>
      </c>
      <c r="C7" s="218" t="s">
        <v>244</v>
      </c>
      <c r="D7" s="161"/>
      <c r="F7" s="1" t="s">
        <v>357</v>
      </c>
      <c r="G7" s="159">
        <v>15</v>
      </c>
      <c r="H7" s="203" t="s">
        <v>367</v>
      </c>
      <c r="O7" s="1"/>
    </row>
    <row r="8" spans="1:27" ht="15" x14ac:dyDescent="0.25">
      <c r="A8" s="160">
        <v>43405</v>
      </c>
      <c r="B8">
        <v>3</v>
      </c>
      <c r="C8" s="218" t="s">
        <v>244</v>
      </c>
      <c r="D8" s="161"/>
      <c r="F8" s="1" t="s">
        <v>358</v>
      </c>
      <c r="G8" s="159">
        <v>12</v>
      </c>
      <c r="H8" s="203" t="s">
        <v>355</v>
      </c>
      <c r="O8" s="1"/>
    </row>
    <row r="9" spans="1:27" ht="15" x14ac:dyDescent="0.25">
      <c r="A9" s="160">
        <v>43435</v>
      </c>
      <c r="B9">
        <v>5</v>
      </c>
      <c r="C9" s="218" t="s">
        <v>244</v>
      </c>
      <c r="D9" s="161"/>
      <c r="F9" s="1" t="s">
        <v>359</v>
      </c>
      <c r="G9" s="159">
        <v>8</v>
      </c>
      <c r="H9" s="203" t="s">
        <v>366</v>
      </c>
      <c r="O9" s="1"/>
    </row>
    <row r="10" spans="1:27" ht="15" x14ac:dyDescent="0.25">
      <c r="A10" s="160">
        <v>43466</v>
      </c>
      <c r="B10">
        <v>1</v>
      </c>
      <c r="C10" s="218" t="s">
        <v>244</v>
      </c>
      <c r="D10" s="161"/>
      <c r="F10" s="1" t="s">
        <v>360</v>
      </c>
      <c r="G10" s="159">
        <v>7</v>
      </c>
      <c r="H10" s="203" t="s">
        <v>300</v>
      </c>
      <c r="O10" s="1"/>
    </row>
    <row r="11" spans="1:27" ht="15" x14ac:dyDescent="0.25">
      <c r="A11" s="160">
        <v>43497</v>
      </c>
      <c r="B11">
        <v>6</v>
      </c>
      <c r="C11" s="218" t="s">
        <v>244</v>
      </c>
      <c r="D11" s="161"/>
      <c r="F11" s="1" t="s">
        <v>361</v>
      </c>
      <c r="G11" s="159">
        <v>5</v>
      </c>
      <c r="H11" s="203" t="s">
        <v>368</v>
      </c>
      <c r="O11" s="1"/>
    </row>
    <row r="12" spans="1:27" ht="15" x14ac:dyDescent="0.25">
      <c r="A12" s="160">
        <v>43525</v>
      </c>
      <c r="B12">
        <v>15</v>
      </c>
      <c r="C12" s="218" t="s">
        <v>244</v>
      </c>
      <c r="D12" s="161"/>
      <c r="F12" s="1" t="s">
        <v>362</v>
      </c>
      <c r="G12" s="159">
        <v>4</v>
      </c>
      <c r="H12" s="203" t="s">
        <v>296</v>
      </c>
      <c r="O12" s="1"/>
    </row>
    <row r="13" spans="1:27" ht="15" x14ac:dyDescent="0.25">
      <c r="A13" s="160">
        <v>43556</v>
      </c>
      <c r="B13">
        <v>1</v>
      </c>
      <c r="C13" s="218" t="s">
        <v>244</v>
      </c>
      <c r="D13" s="161"/>
      <c r="F13" s="1" t="s">
        <v>363</v>
      </c>
      <c r="G13" s="159">
        <v>4</v>
      </c>
      <c r="H13" s="203" t="s">
        <v>366</v>
      </c>
      <c r="O13" s="1"/>
    </row>
    <row r="14" spans="1:27" ht="15" x14ac:dyDescent="0.25">
      <c r="A14" s="160">
        <v>43586</v>
      </c>
      <c r="B14">
        <v>5</v>
      </c>
      <c r="C14" s="218" t="s">
        <v>244</v>
      </c>
      <c r="D14" s="161"/>
      <c r="F14" s="1" t="s">
        <v>364</v>
      </c>
      <c r="G14" s="159">
        <v>4</v>
      </c>
      <c r="H14" s="203" t="s">
        <v>354</v>
      </c>
      <c r="O14" s="1"/>
    </row>
    <row r="15" spans="1:27" ht="15" x14ac:dyDescent="0.25">
      <c r="A15" s="160">
        <v>43617</v>
      </c>
      <c r="B15">
        <v>5</v>
      </c>
      <c r="C15" s="218" t="s">
        <v>244</v>
      </c>
      <c r="D15" s="161"/>
      <c r="O15" s="1"/>
    </row>
    <row r="16" spans="1:27" ht="15" x14ac:dyDescent="0.25">
      <c r="A16" s="160">
        <v>43647</v>
      </c>
      <c r="B16">
        <v>2</v>
      </c>
      <c r="C16" s="218" t="s">
        <v>244</v>
      </c>
      <c r="D16" s="161"/>
      <c r="O16" s="1"/>
    </row>
    <row r="17" spans="1:15" ht="15" x14ac:dyDescent="0.25">
      <c r="A17" s="160">
        <v>43678</v>
      </c>
      <c r="B17">
        <v>5</v>
      </c>
      <c r="C17" s="218" t="s">
        <v>244</v>
      </c>
      <c r="D17" s="161"/>
      <c r="O17" s="1"/>
    </row>
    <row r="18" spans="1:15" ht="15" x14ac:dyDescent="0.25">
      <c r="A18" s="160">
        <v>43709</v>
      </c>
      <c r="B18">
        <v>15</v>
      </c>
      <c r="C18" s="218" t="s">
        <v>244</v>
      </c>
      <c r="D18" s="161"/>
      <c r="I18" s="39"/>
      <c r="O18" s="1"/>
    </row>
    <row r="19" spans="1:15" ht="15" x14ac:dyDescent="0.25">
      <c r="A19" s="160">
        <v>43739</v>
      </c>
      <c r="B19">
        <v>4</v>
      </c>
      <c r="C19" s="218" t="s">
        <v>244</v>
      </c>
      <c r="D19" s="161"/>
      <c r="I19" s="39"/>
      <c r="O19" s="1"/>
    </row>
    <row r="20" spans="1:15" ht="15" x14ac:dyDescent="0.25">
      <c r="A20" s="160">
        <v>43770</v>
      </c>
      <c r="B20">
        <v>2</v>
      </c>
      <c r="C20" s="218" t="s">
        <v>244</v>
      </c>
      <c r="D20" s="161"/>
      <c r="I20" s="39"/>
      <c r="O20" s="1"/>
    </row>
    <row r="21" spans="1:15" ht="15" x14ac:dyDescent="0.25">
      <c r="A21" s="160">
        <v>43800</v>
      </c>
      <c r="B21">
        <v>8</v>
      </c>
      <c r="C21" s="218" t="s">
        <v>244</v>
      </c>
      <c r="D21" s="161"/>
      <c r="I21" s="39"/>
      <c r="O21" s="1"/>
    </row>
    <row r="22" spans="1:15" ht="15" x14ac:dyDescent="0.25">
      <c r="A22" s="160">
        <v>43831</v>
      </c>
      <c r="B22">
        <v>6</v>
      </c>
      <c r="C22" s="218" t="s">
        <v>244</v>
      </c>
      <c r="D22" s="161"/>
      <c r="I22" s="39"/>
      <c r="O22" s="1"/>
    </row>
    <row r="23" spans="1:15" ht="15" x14ac:dyDescent="0.25">
      <c r="A23" s="160">
        <v>43862</v>
      </c>
      <c r="B23">
        <v>8</v>
      </c>
      <c r="C23" s="218" t="s">
        <v>244</v>
      </c>
      <c r="D23" s="161"/>
      <c r="O23" s="1"/>
    </row>
    <row r="24" spans="1:15" ht="15" x14ac:dyDescent="0.25">
      <c r="A24" s="160">
        <v>43891</v>
      </c>
      <c r="B24">
        <v>7</v>
      </c>
      <c r="C24" s="218" t="s">
        <v>244</v>
      </c>
      <c r="D24" s="161"/>
      <c r="O24" s="1"/>
    </row>
    <row r="25" spans="1:15" ht="15" x14ac:dyDescent="0.25">
      <c r="A25" s="160">
        <v>43922</v>
      </c>
      <c r="B25">
        <v>3</v>
      </c>
      <c r="C25" s="218" t="s">
        <v>244</v>
      </c>
      <c r="D25" s="161"/>
      <c r="O25" s="1"/>
    </row>
    <row r="26" spans="1:15" ht="15" x14ac:dyDescent="0.25">
      <c r="A26" s="160">
        <v>43952</v>
      </c>
      <c r="B26">
        <v>5</v>
      </c>
      <c r="C26" s="218" t="s">
        <v>244</v>
      </c>
      <c r="D26" s="161"/>
      <c r="O26" s="1"/>
    </row>
    <row r="27" spans="1:15" ht="15" x14ac:dyDescent="0.25">
      <c r="A27" s="160">
        <v>43983</v>
      </c>
      <c r="B27">
        <v>10</v>
      </c>
      <c r="C27" s="218" t="s">
        <v>244</v>
      </c>
      <c r="D27" s="161"/>
      <c r="O27" s="1"/>
    </row>
    <row r="28" spans="1:15" ht="15" x14ac:dyDescent="0.25">
      <c r="A28" s="160">
        <v>44013</v>
      </c>
      <c r="B28">
        <v>4</v>
      </c>
      <c r="C28" s="218" t="s">
        <v>244</v>
      </c>
      <c r="D28" s="161"/>
      <c r="O28" s="1"/>
    </row>
    <row r="29" spans="1:15" ht="15" x14ac:dyDescent="0.25">
      <c r="A29" s="160">
        <v>44044</v>
      </c>
      <c r="B29">
        <v>5</v>
      </c>
      <c r="C29" s="218" t="s">
        <v>244</v>
      </c>
      <c r="D29" s="161"/>
      <c r="O29" s="1"/>
    </row>
    <row r="30" spans="1:15" ht="15" x14ac:dyDescent="0.25">
      <c r="A30" s="160">
        <v>44075</v>
      </c>
      <c r="B30">
        <v>19</v>
      </c>
      <c r="C30" s="218" t="s">
        <v>244</v>
      </c>
      <c r="D30" s="161"/>
      <c r="O30" s="1"/>
    </row>
    <row r="31" spans="1:15" ht="15" x14ac:dyDescent="0.25">
      <c r="A31" s="160">
        <v>44105</v>
      </c>
      <c r="B31">
        <v>5</v>
      </c>
      <c r="C31" s="218" t="s">
        <v>244</v>
      </c>
      <c r="D31" s="161"/>
      <c r="O31" s="1"/>
    </row>
    <row r="32" spans="1:15" ht="15" x14ac:dyDescent="0.25">
      <c r="A32" s="160">
        <v>44136</v>
      </c>
      <c r="B32">
        <v>5</v>
      </c>
      <c r="C32" s="218" t="s">
        <v>244</v>
      </c>
      <c r="D32" s="161"/>
      <c r="O32" s="1"/>
    </row>
    <row r="33" spans="1:15" ht="15" x14ac:dyDescent="0.25">
      <c r="A33" s="160">
        <v>44166</v>
      </c>
      <c r="B33">
        <v>3</v>
      </c>
      <c r="C33" s="218" t="s">
        <v>244</v>
      </c>
      <c r="D33" s="161"/>
      <c r="O33" s="1"/>
    </row>
    <row r="34" spans="1:15" ht="15" x14ac:dyDescent="0.25">
      <c r="A34" s="160">
        <v>44197</v>
      </c>
      <c r="B34">
        <v>4</v>
      </c>
      <c r="C34" s="218" t="s">
        <v>244</v>
      </c>
      <c r="D34" s="161"/>
      <c r="O34" s="1"/>
    </row>
    <row r="35" spans="1:15" ht="15" x14ac:dyDescent="0.25">
      <c r="A35" s="160">
        <v>44228</v>
      </c>
      <c r="B35">
        <v>8</v>
      </c>
      <c r="C35" s="218" t="s">
        <v>244</v>
      </c>
      <c r="D35" s="161"/>
      <c r="O35" s="1"/>
    </row>
    <row r="36" spans="1:15" ht="15" x14ac:dyDescent="0.25">
      <c r="A36" s="160">
        <v>44256</v>
      </c>
      <c r="B36">
        <v>5</v>
      </c>
      <c r="C36" s="218" t="s">
        <v>244</v>
      </c>
      <c r="D36" s="161"/>
      <c r="O36" s="1"/>
    </row>
    <row r="37" spans="1:15" ht="15" x14ac:dyDescent="0.25">
      <c r="A37" s="160">
        <v>44287</v>
      </c>
      <c r="B37">
        <v>4</v>
      </c>
      <c r="C37" s="218" t="s">
        <v>244</v>
      </c>
      <c r="D37" s="161"/>
      <c r="O37" s="1"/>
    </row>
    <row r="38" spans="1:15" ht="15" x14ac:dyDescent="0.25">
      <c r="A38" s="160">
        <v>44317</v>
      </c>
      <c r="B38">
        <v>6</v>
      </c>
      <c r="C38" s="218" t="s">
        <v>244</v>
      </c>
      <c r="D38" s="161"/>
      <c r="O38" s="1"/>
    </row>
    <row r="39" spans="1:15" ht="15" x14ac:dyDescent="0.25">
      <c r="A39" s="160">
        <v>44348</v>
      </c>
      <c r="B39">
        <v>9</v>
      </c>
      <c r="C39" s="218" t="s">
        <v>244</v>
      </c>
      <c r="D39" s="161"/>
      <c r="O39" s="1"/>
    </row>
    <row r="40" spans="1:15" ht="15" x14ac:dyDescent="0.25">
      <c r="A40" s="160">
        <v>44378</v>
      </c>
      <c r="B40">
        <v>10</v>
      </c>
      <c r="C40" s="218" t="s">
        <v>244</v>
      </c>
      <c r="D40" s="161"/>
      <c r="O40" s="1"/>
    </row>
    <row r="41" spans="1:15" ht="15" x14ac:dyDescent="0.25">
      <c r="A41" s="160">
        <v>44409</v>
      </c>
      <c r="B41">
        <v>16</v>
      </c>
      <c r="C41" s="218" t="s">
        <v>244</v>
      </c>
      <c r="D41" s="161"/>
      <c r="O41" s="1"/>
    </row>
    <row r="42" spans="1:15" ht="15" x14ac:dyDescent="0.25">
      <c r="A42" s="160">
        <v>44440</v>
      </c>
      <c r="B42">
        <v>19</v>
      </c>
      <c r="C42" s="218" t="s">
        <v>244</v>
      </c>
      <c r="D42" s="161"/>
      <c r="O42" s="1"/>
    </row>
    <row r="43" spans="1:15" ht="15" x14ac:dyDescent="0.25">
      <c r="A43" s="160">
        <v>44470</v>
      </c>
      <c r="B43">
        <v>4</v>
      </c>
      <c r="C43" s="218" t="s">
        <v>244</v>
      </c>
      <c r="D43" s="161"/>
      <c r="O43" s="1"/>
    </row>
    <row r="44" spans="1:15" ht="15" x14ac:dyDescent="0.25">
      <c r="A44" s="160">
        <v>44501</v>
      </c>
      <c r="B44">
        <v>12</v>
      </c>
      <c r="C44" s="218" t="s">
        <v>244</v>
      </c>
      <c r="D44" s="161"/>
      <c r="O44" s="1"/>
    </row>
    <row r="45" spans="1:15" ht="15" x14ac:dyDescent="0.25">
      <c r="A45" s="160">
        <v>44531</v>
      </c>
      <c r="B45">
        <v>6</v>
      </c>
      <c r="C45" s="218" t="s">
        <v>244</v>
      </c>
      <c r="D45" s="161"/>
      <c r="O45" s="1"/>
    </row>
    <row r="46" spans="1:15" ht="15" x14ac:dyDescent="0.25">
      <c r="A46" s="160">
        <v>44562</v>
      </c>
      <c r="B46">
        <v>6</v>
      </c>
      <c r="C46" s="218" t="s">
        <v>244</v>
      </c>
      <c r="D46" s="161"/>
      <c r="O46" s="1"/>
    </row>
    <row r="47" spans="1:15" ht="15" x14ac:dyDescent="0.25">
      <c r="A47" s="160">
        <v>44593</v>
      </c>
      <c r="B47">
        <v>11</v>
      </c>
      <c r="C47" s="218" t="s">
        <v>244</v>
      </c>
      <c r="D47" s="161"/>
      <c r="O47" s="1"/>
    </row>
    <row r="48" spans="1:15" ht="15" x14ac:dyDescent="0.25">
      <c r="A48" s="160">
        <v>44621</v>
      </c>
      <c r="B48">
        <v>6</v>
      </c>
      <c r="C48" s="218" t="s">
        <v>244</v>
      </c>
      <c r="D48" s="161"/>
      <c r="O48" s="1"/>
    </row>
    <row r="49" spans="1:15" ht="15" x14ac:dyDescent="0.25">
      <c r="A49" s="160">
        <v>44652</v>
      </c>
      <c r="B49">
        <v>6</v>
      </c>
      <c r="C49" s="218" t="s">
        <v>244</v>
      </c>
      <c r="D49" s="161"/>
      <c r="O49" s="1"/>
    </row>
    <row r="50" spans="1:15" ht="15" x14ac:dyDescent="0.25">
      <c r="A50" s="160">
        <v>44682</v>
      </c>
      <c r="B50">
        <v>8</v>
      </c>
      <c r="C50" s="218" t="s">
        <v>244</v>
      </c>
      <c r="D50" s="161"/>
      <c r="O50" s="1"/>
    </row>
    <row r="51" spans="1:15" ht="15" x14ac:dyDescent="0.25">
      <c r="A51" s="160">
        <v>44713</v>
      </c>
      <c r="B51">
        <v>24</v>
      </c>
      <c r="C51" s="218" t="s">
        <v>244</v>
      </c>
      <c r="D51" s="161"/>
      <c r="O51" s="1"/>
    </row>
    <row r="52" spans="1:15" ht="15" x14ac:dyDescent="0.25">
      <c r="A52" s="160">
        <v>44743</v>
      </c>
      <c r="B52">
        <v>8</v>
      </c>
      <c r="C52" s="218" t="s">
        <v>244</v>
      </c>
      <c r="D52" s="161"/>
      <c r="O52" s="1"/>
    </row>
    <row r="53" spans="1:15" ht="15" x14ac:dyDescent="0.25">
      <c r="A53" s="160">
        <v>44774</v>
      </c>
      <c r="B53">
        <v>14</v>
      </c>
      <c r="C53" s="218" t="s">
        <v>244</v>
      </c>
      <c r="D53" s="161"/>
      <c r="O53" s="1"/>
    </row>
    <row r="54" spans="1:15" ht="15" x14ac:dyDescent="0.25">
      <c r="A54" s="160">
        <v>44805</v>
      </c>
      <c r="B54">
        <v>16</v>
      </c>
      <c r="C54" s="218" t="s">
        <v>244</v>
      </c>
      <c r="D54" s="161"/>
      <c r="O54" s="1"/>
    </row>
    <row r="55" spans="1:15" ht="15" x14ac:dyDescent="0.25">
      <c r="A55" s="160">
        <v>44835</v>
      </c>
      <c r="B55">
        <v>12</v>
      </c>
      <c r="C55" s="218" t="s">
        <v>244</v>
      </c>
      <c r="D55" s="161"/>
      <c r="O55" s="1"/>
    </row>
    <row r="56" spans="1:15" ht="15" x14ac:dyDescent="0.25">
      <c r="A56" s="160">
        <v>44866</v>
      </c>
      <c r="B56">
        <v>14</v>
      </c>
      <c r="C56" s="218" t="s">
        <v>244</v>
      </c>
      <c r="D56" s="161"/>
      <c r="O56" s="1"/>
    </row>
    <row r="57" spans="1:15" ht="15" x14ac:dyDescent="0.25">
      <c r="A57" s="160">
        <v>44896</v>
      </c>
      <c r="B57">
        <v>6</v>
      </c>
      <c r="C57" s="218" t="s">
        <v>244</v>
      </c>
      <c r="D57" s="161"/>
      <c r="O57" s="1"/>
    </row>
    <row r="58" spans="1:15" ht="15" x14ac:dyDescent="0.25">
      <c r="A58" s="160">
        <v>44927</v>
      </c>
      <c r="B58">
        <v>6</v>
      </c>
      <c r="C58" s="218" t="s">
        <v>244</v>
      </c>
      <c r="D58" s="161"/>
      <c r="O58" s="1"/>
    </row>
    <row r="59" spans="1:15" ht="15" x14ac:dyDescent="0.25">
      <c r="A59" s="160">
        <v>44958</v>
      </c>
      <c r="B59">
        <v>8</v>
      </c>
      <c r="C59" s="218" t="s">
        <v>244</v>
      </c>
      <c r="D59" s="161"/>
      <c r="O59" s="1"/>
    </row>
    <row r="60" spans="1:15" ht="15" x14ac:dyDescent="0.25">
      <c r="A60" s="160">
        <v>44986</v>
      </c>
      <c r="B60">
        <v>6</v>
      </c>
      <c r="C60" s="218" t="s">
        <v>244</v>
      </c>
      <c r="D60" s="161"/>
      <c r="O60" s="1"/>
    </row>
    <row r="61" spans="1:15" ht="15" x14ac:dyDescent="0.25">
      <c r="A61" s="160">
        <v>45017</v>
      </c>
      <c r="B61">
        <v>6</v>
      </c>
      <c r="C61" s="218" t="s">
        <v>244</v>
      </c>
      <c r="D61" s="161"/>
      <c r="O61" s="1"/>
    </row>
    <row r="62" spans="1:15" ht="15" x14ac:dyDescent="0.25">
      <c r="A62" s="160">
        <v>45047</v>
      </c>
      <c r="B62">
        <v>3</v>
      </c>
      <c r="C62" s="218" t="s">
        <v>244</v>
      </c>
      <c r="D62" s="161"/>
      <c r="O62" s="1"/>
    </row>
    <row r="63" spans="1:15" ht="15" x14ac:dyDescent="0.25">
      <c r="A63" s="160">
        <v>45078</v>
      </c>
      <c r="B63">
        <v>13</v>
      </c>
      <c r="C63" s="218" t="s">
        <v>244</v>
      </c>
      <c r="D63" s="161"/>
      <c r="O63" s="1"/>
    </row>
    <row r="64" spans="1:15" ht="15" x14ac:dyDescent="0.25">
      <c r="A64" s="160">
        <v>45108</v>
      </c>
      <c r="B64">
        <v>11</v>
      </c>
      <c r="C64" s="218" t="s">
        <v>244</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I19" sqref="I19"/>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233</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I1" zoomScaleNormal="100" workbookViewId="0">
      <selection activeCell="AG20" sqref="AG2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178</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76</v>
      </c>
      <c r="B3" s="330" t="s">
        <v>100</v>
      </c>
      <c r="C3" s="261"/>
      <c r="D3" s="297" t="s">
        <v>77</v>
      </c>
      <c r="E3" s="298"/>
      <c r="F3" s="212" t="s">
        <v>78</v>
      </c>
      <c r="G3" s="211" t="s">
        <v>78</v>
      </c>
      <c r="H3" s="211" t="s">
        <v>78</v>
      </c>
      <c r="I3" s="303" t="s">
        <v>78</v>
      </c>
      <c r="J3" s="303"/>
      <c r="K3" s="303" t="s">
        <v>79</v>
      </c>
      <c r="L3" s="303"/>
      <c r="M3" s="211" t="s">
        <v>80</v>
      </c>
      <c r="N3" s="211" t="s">
        <v>80</v>
      </c>
      <c r="O3" s="213" t="s">
        <v>80</v>
      </c>
      <c r="P3" s="1"/>
      <c r="Q3" s="40"/>
      <c r="V3" s="273" t="s">
        <v>182</v>
      </c>
      <c r="W3" s="273"/>
      <c r="X3" s="273"/>
      <c r="Y3" s="273"/>
      <c r="Z3" s="273"/>
      <c r="AA3" s="273"/>
    </row>
    <row r="4" spans="1:27" ht="14.45" customHeight="1" thickBot="1" x14ac:dyDescent="0.3">
      <c r="A4" s="328"/>
      <c r="B4" s="251" t="s">
        <v>101</v>
      </c>
      <c r="C4" s="323" t="s">
        <v>195</v>
      </c>
      <c r="D4" s="290" t="s">
        <v>101</v>
      </c>
      <c r="E4" s="292" t="s">
        <v>195</v>
      </c>
      <c r="F4" s="310" t="s">
        <v>196</v>
      </c>
      <c r="G4" s="308" t="s">
        <v>197</v>
      </c>
      <c r="H4" s="308" t="s">
        <v>198</v>
      </c>
      <c r="I4" s="304" t="s">
        <v>199</v>
      </c>
      <c r="J4" s="305"/>
      <c r="K4" s="304" t="s">
        <v>200</v>
      </c>
      <c r="L4" s="305"/>
      <c r="M4" s="312" t="s">
        <v>201</v>
      </c>
      <c r="N4" s="312" t="s">
        <v>202</v>
      </c>
      <c r="O4" s="325" t="s">
        <v>203</v>
      </c>
      <c r="P4" s="1"/>
      <c r="Q4" s="40"/>
      <c r="U4" s="1" t="s">
        <v>167</v>
      </c>
      <c r="V4" s="44" t="s">
        <v>170</v>
      </c>
      <c r="W4" s="44" t="s">
        <v>168</v>
      </c>
      <c r="X4" s="44" t="s">
        <v>171</v>
      </c>
      <c r="Y4" s="44" t="s">
        <v>172</v>
      </c>
      <c r="Z4" s="44" t="s">
        <v>173</v>
      </c>
      <c r="AA4" s="44" t="s">
        <v>174</v>
      </c>
    </row>
    <row r="5" spans="1:27" ht="36.75" thickBot="1" x14ac:dyDescent="0.25">
      <c r="A5" s="329"/>
      <c r="B5" s="302"/>
      <c r="C5" s="324"/>
      <c r="D5" s="291"/>
      <c r="E5" s="293"/>
      <c r="F5" s="311"/>
      <c r="G5" s="309"/>
      <c r="H5" s="309"/>
      <c r="I5" s="45" t="s">
        <v>168</v>
      </c>
      <c r="J5" s="45" t="s">
        <v>169</v>
      </c>
      <c r="K5" s="45" t="s">
        <v>171</v>
      </c>
      <c r="L5" s="45" t="s">
        <v>287</v>
      </c>
      <c r="M5" s="313"/>
      <c r="N5" s="313"/>
      <c r="O5" s="326"/>
      <c r="P5" s="1"/>
      <c r="Q5" s="40"/>
      <c r="U5" s="1">
        <v>0</v>
      </c>
      <c r="V5" s="46">
        <f>H6</f>
        <v>13.061385234709819</v>
      </c>
      <c r="W5" s="46">
        <f>I6</f>
        <v>14.367522321428572</v>
      </c>
      <c r="X5" s="46">
        <f>K6</f>
        <v>15.80427455357143</v>
      </c>
      <c r="Y5" s="46">
        <f>M6</f>
        <v>17.384702008928574</v>
      </c>
      <c r="Z5" s="46">
        <f>N6</f>
        <v>19.123172209821433</v>
      </c>
      <c r="AA5" s="46">
        <f>O6</f>
        <v>21.03548943080358</v>
      </c>
    </row>
    <row r="6" spans="1:27" x14ac:dyDescent="0.2">
      <c r="A6" s="111" t="s">
        <v>46</v>
      </c>
      <c r="B6" s="112">
        <f>'1A'!B13</f>
        <v>12.1</v>
      </c>
      <c r="C6" s="113">
        <f>'1A'!C13</f>
        <v>25168</v>
      </c>
      <c r="D6" s="59">
        <f>'1A'!D13</f>
        <v>14.367522321428572</v>
      </c>
      <c r="E6" s="114">
        <f>'1A'!E13</f>
        <v>29884.446428571431</v>
      </c>
      <c r="F6" s="59">
        <f>'1A'!F13</f>
        <v>13.061385234709819</v>
      </c>
      <c r="G6" s="59">
        <f>'1A'!G13</f>
        <v>13.061385234709819</v>
      </c>
      <c r="H6" s="59">
        <f>'1A'!H13</f>
        <v>13.061385234709819</v>
      </c>
      <c r="I6" s="60">
        <f>'1A'!I13</f>
        <v>14.367522321428572</v>
      </c>
      <c r="J6" s="116">
        <f>'1A'!J13</f>
        <v>15.085898437500001</v>
      </c>
      <c r="K6" s="60">
        <f>'1A'!K13</f>
        <v>15.80427455357143</v>
      </c>
      <c r="L6" s="60">
        <f>'1A'!L13</f>
        <v>16.594488281250001</v>
      </c>
      <c r="M6" s="60">
        <f>'1A'!M13</f>
        <v>17.384702008928574</v>
      </c>
      <c r="N6" s="60">
        <f>'1A'!N13</f>
        <v>19.123172209821433</v>
      </c>
      <c r="O6" s="162">
        <f>'1A'!O13</f>
        <v>21.03548943080358</v>
      </c>
      <c r="P6" s="1"/>
      <c r="U6" s="1">
        <v>1</v>
      </c>
      <c r="V6" s="46">
        <f t="shared" ref="V6:V25" si="0">V5*1.025</f>
        <v>13.387919865577564</v>
      </c>
      <c r="W6" s="46">
        <f t="shared" ref="W6:W25" si="1">W5*1.025</f>
        <v>14.726710379464285</v>
      </c>
      <c r="X6" s="46">
        <f t="shared" ref="X6:X25" si="2">X5*1.025</f>
        <v>16.199381417410713</v>
      </c>
      <c r="Y6" s="46">
        <f t="shared" ref="Y6:Y25" si="3">Y5*1.025</f>
        <v>17.819319559151786</v>
      </c>
      <c r="Z6" s="46">
        <f t="shared" ref="Z6:Z25" si="4">Z5*1.025</f>
        <v>19.601251515066966</v>
      </c>
      <c r="AA6" s="46">
        <f t="shared" ref="AA6:AA25" si="5">AA5*1.025</f>
        <v>21.561376666573668</v>
      </c>
    </row>
    <row r="7" spans="1:27" x14ac:dyDescent="0.2">
      <c r="A7" s="286" t="s">
        <v>102</v>
      </c>
      <c r="B7" s="287"/>
      <c r="C7" s="287"/>
      <c r="D7" s="287"/>
      <c r="E7" s="287"/>
      <c r="F7" s="287"/>
      <c r="G7" s="287"/>
      <c r="H7" s="288"/>
      <c r="I7" s="55">
        <f>I6-H6</f>
        <v>1.3061370867187527</v>
      </c>
      <c r="J7" s="55">
        <f t="shared" ref="J7:O7" si="6">J6-I6</f>
        <v>0.71837611607142904</v>
      </c>
      <c r="K7" s="55">
        <f t="shared" si="6"/>
        <v>0.71837611607142904</v>
      </c>
      <c r="L7" s="55">
        <f>L6-K6</f>
        <v>0.79021372767857123</v>
      </c>
      <c r="M7" s="55">
        <f t="shared" si="6"/>
        <v>0.79021372767857301</v>
      </c>
      <c r="N7" s="55">
        <f t="shared" si="6"/>
        <v>1.7384702008928592</v>
      </c>
      <c r="O7" s="55">
        <f t="shared" si="6"/>
        <v>1.9123172209821462</v>
      </c>
      <c r="P7" s="1"/>
      <c r="U7" s="1">
        <v>2</v>
      </c>
      <c r="V7" s="46">
        <f t="shared" si="0"/>
        <v>13.722617862217001</v>
      </c>
      <c r="W7" s="46">
        <f t="shared" si="1"/>
        <v>15.094878138950891</v>
      </c>
      <c r="X7" s="46">
        <f t="shared" si="2"/>
        <v>16.604365952845978</v>
      </c>
      <c r="Y7" s="46">
        <f t="shared" si="3"/>
        <v>18.264802548130579</v>
      </c>
      <c r="Z7" s="46">
        <f t="shared" si="4"/>
        <v>20.091282802943638</v>
      </c>
      <c r="AA7" s="46">
        <f t="shared" si="5"/>
        <v>22.100411083238008</v>
      </c>
    </row>
    <row r="8" spans="1:27" x14ac:dyDescent="0.2">
      <c r="A8" s="56" t="s">
        <v>51</v>
      </c>
      <c r="B8" s="59">
        <f>'1A'!B21</f>
        <v>12.1</v>
      </c>
      <c r="C8" s="114">
        <f>'1A'!C21</f>
        <v>25168</v>
      </c>
      <c r="D8" s="59">
        <f>'1A'!D21</f>
        <v>13.061383928571427</v>
      </c>
      <c r="E8" s="114">
        <f>'1A'!E21</f>
        <v>27167.678571428569</v>
      </c>
      <c r="F8" s="59">
        <f>'1A'!F21</f>
        <v>11.873986577008926</v>
      </c>
      <c r="G8" s="60">
        <f>'1A'!G21</f>
        <v>11.873986577008926</v>
      </c>
      <c r="H8" s="60">
        <f>'1A'!H21</f>
        <v>11.873986577008926</v>
      </c>
      <c r="I8" s="61">
        <f>'1A'!I21</f>
        <v>13.061383928571427</v>
      </c>
      <c r="J8" s="61">
        <f>'1A'!J21</f>
        <v>13.714453124999999</v>
      </c>
      <c r="K8" s="61">
        <f>'1A'!K21</f>
        <v>14.36752232142857</v>
      </c>
      <c r="L8" s="61">
        <f>'1A'!L21</f>
        <v>15.085898437499999</v>
      </c>
      <c r="M8" s="61">
        <f>'1A'!M21</f>
        <v>15.804274553571428</v>
      </c>
      <c r="N8" s="61">
        <f>'1A'!N21</f>
        <v>17.384702008928571</v>
      </c>
      <c r="O8" s="62">
        <f>'1A'!O21</f>
        <v>19.12317220982143</v>
      </c>
      <c r="P8" s="1"/>
      <c r="U8" s="1">
        <v>3</v>
      </c>
      <c r="V8" s="46">
        <f t="shared" si="0"/>
        <v>14.065683308772424</v>
      </c>
      <c r="W8" s="46">
        <f t="shared" si="1"/>
        <v>15.472250092424662</v>
      </c>
      <c r="X8" s="46">
        <f t="shared" si="2"/>
        <v>17.019475101667126</v>
      </c>
      <c r="Y8" s="46">
        <f t="shared" si="3"/>
        <v>18.721422611833841</v>
      </c>
      <c r="Z8" s="46">
        <f t="shared" si="4"/>
        <v>20.593564873017229</v>
      </c>
      <c r="AA8" s="46">
        <f t="shared" si="5"/>
        <v>22.652921360318956</v>
      </c>
    </row>
    <row r="9" spans="1:27" x14ac:dyDescent="0.2">
      <c r="A9" s="286" t="s">
        <v>102</v>
      </c>
      <c r="B9" s="287"/>
      <c r="C9" s="287"/>
      <c r="D9" s="287"/>
      <c r="E9" s="287"/>
      <c r="F9" s="287"/>
      <c r="G9" s="287"/>
      <c r="H9" s="288"/>
      <c r="I9" s="55">
        <f>I8-H8</f>
        <v>1.1873973515625007</v>
      </c>
      <c r="J9" s="55">
        <f t="shared" ref="J9:O9" si="7">J8-I8</f>
        <v>0.65306919642857153</v>
      </c>
      <c r="K9" s="55">
        <f t="shared" si="7"/>
        <v>0.65306919642857153</v>
      </c>
      <c r="L9" s="55">
        <f t="shared" si="7"/>
        <v>0.71837611607142904</v>
      </c>
      <c r="M9" s="55">
        <f t="shared" si="7"/>
        <v>0.71837611607142904</v>
      </c>
      <c r="N9" s="55">
        <f t="shared" si="7"/>
        <v>1.5804274553571425</v>
      </c>
      <c r="O9" s="55">
        <f t="shared" si="7"/>
        <v>1.7384702008928592</v>
      </c>
      <c r="P9" s="1"/>
      <c r="U9" s="1">
        <v>4</v>
      </c>
      <c r="V9" s="46">
        <f t="shared" si="0"/>
        <v>14.417325391491733</v>
      </c>
      <c r="W9" s="46">
        <f t="shared" si="1"/>
        <v>15.859056344735277</v>
      </c>
      <c r="X9" s="46">
        <f t="shared" si="2"/>
        <v>17.444961979208802</v>
      </c>
      <c r="Y9" s="46">
        <f t="shared" si="3"/>
        <v>19.189458177129687</v>
      </c>
      <c r="Z9" s="46">
        <f t="shared" si="4"/>
        <v>21.108403994842657</v>
      </c>
      <c r="AA9" s="46">
        <f t="shared" si="5"/>
        <v>23.219244394326928</v>
      </c>
    </row>
    <row r="10" spans="1:27" x14ac:dyDescent="0.2">
      <c r="P10" s="1"/>
      <c r="Q10" s="40"/>
      <c r="U10" s="1">
        <v>5</v>
      </c>
      <c r="V10" s="46">
        <f t="shared" si="0"/>
        <v>14.777758526279026</v>
      </c>
      <c r="W10" s="46">
        <f t="shared" si="1"/>
        <v>16.255532753353659</v>
      </c>
      <c r="X10" s="46">
        <f t="shared" si="2"/>
        <v>17.881086028689019</v>
      </c>
      <c r="Y10" s="46">
        <f t="shared" si="3"/>
        <v>19.669194631557929</v>
      </c>
      <c r="Z10" s="46">
        <f t="shared" si="4"/>
        <v>21.636114094713722</v>
      </c>
      <c r="AA10" s="46">
        <f t="shared" si="5"/>
        <v>23.799725504185098</v>
      </c>
    </row>
    <row r="11" spans="1:27" x14ac:dyDescent="0.2">
      <c r="U11" s="1">
        <v>6</v>
      </c>
      <c r="V11" s="46">
        <f t="shared" si="0"/>
        <v>15.147202489436001</v>
      </c>
      <c r="W11" s="46">
        <f t="shared" si="1"/>
        <v>16.6619210721875</v>
      </c>
      <c r="X11" s="46">
        <f t="shared" si="2"/>
        <v>18.328113179406245</v>
      </c>
      <c r="Y11" s="46">
        <f t="shared" si="3"/>
        <v>20.160924497346876</v>
      </c>
      <c r="Z11" s="46">
        <f t="shared" si="4"/>
        <v>22.177016947081562</v>
      </c>
      <c r="AA11" s="46">
        <f t="shared" si="5"/>
        <v>24.394718641789723</v>
      </c>
    </row>
    <row r="12" spans="1:27" x14ac:dyDescent="0.2">
      <c r="U12" s="1">
        <v>7</v>
      </c>
      <c r="V12" s="46">
        <f t="shared" si="0"/>
        <v>15.5258825516719</v>
      </c>
      <c r="W12" s="46">
        <f t="shared" si="1"/>
        <v>17.078469098992187</v>
      </c>
      <c r="X12" s="46">
        <f t="shared" si="2"/>
        <v>18.786316008891401</v>
      </c>
      <c r="Y12" s="46">
        <f t="shared" si="3"/>
        <v>20.664947609780548</v>
      </c>
      <c r="Z12" s="46">
        <f t="shared" si="4"/>
        <v>22.7314423707586</v>
      </c>
      <c r="AA12" s="46">
        <f t="shared" si="5"/>
        <v>25.004586607834465</v>
      </c>
    </row>
    <row r="13" spans="1:27" x14ac:dyDescent="0.2">
      <c r="U13" s="1">
        <v>8</v>
      </c>
      <c r="V13" s="46">
        <f t="shared" si="0"/>
        <v>15.914029615463697</v>
      </c>
      <c r="W13" s="46">
        <f t="shared" si="1"/>
        <v>17.505430826466991</v>
      </c>
      <c r="X13" s="46">
        <f t="shared" si="2"/>
        <v>19.255973909113685</v>
      </c>
      <c r="Y13" s="46">
        <f t="shared" si="3"/>
        <v>21.181571300025059</v>
      </c>
      <c r="Z13" s="46">
        <f t="shared" si="4"/>
        <v>23.299728430027564</v>
      </c>
      <c r="AA13" s="46">
        <f t="shared" si="5"/>
        <v>25.629701273030324</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16.311880355850288</v>
      </c>
      <c r="W14" s="46">
        <f t="shared" si="1"/>
        <v>17.943066597128663</v>
      </c>
      <c r="X14" s="46">
        <f t="shared" si="2"/>
        <v>19.737373256841526</v>
      </c>
      <c r="Y14" s="46">
        <f t="shared" si="3"/>
        <v>21.711110582525684</v>
      </c>
      <c r="Z14" s="46">
        <f t="shared" si="4"/>
        <v>23.882221640778251</v>
      </c>
      <c r="AA14" s="46">
        <f t="shared" si="5"/>
        <v>26.270443804856079</v>
      </c>
    </row>
    <row r="15" spans="1:27" ht="15.75" thickBot="1" x14ac:dyDescent="0.3">
      <c r="A15" s="274" t="s">
        <v>104</v>
      </c>
      <c r="B15" s="277" t="s">
        <v>78</v>
      </c>
      <c r="C15" s="278"/>
      <c r="D15" s="278"/>
      <c r="E15" s="278" t="s">
        <v>78</v>
      </c>
      <c r="F15" s="278"/>
      <c r="G15" s="278"/>
      <c r="H15" s="278" t="s">
        <v>79</v>
      </c>
      <c r="I15" s="278"/>
      <c r="J15" s="278"/>
      <c r="K15" s="278" t="s">
        <v>80</v>
      </c>
      <c r="L15" s="278"/>
      <c r="M15" s="278"/>
      <c r="N15" s="278" t="s">
        <v>80</v>
      </c>
      <c r="O15" s="278"/>
      <c r="P15" s="279"/>
      <c r="Q15" s="278" t="s">
        <v>80</v>
      </c>
      <c r="R15" s="278"/>
      <c r="S15" s="279"/>
      <c r="T15" s="63"/>
      <c r="U15" s="1">
        <v>10</v>
      </c>
      <c r="V15" s="46">
        <f t="shared" si="0"/>
        <v>16.719677364746545</v>
      </c>
      <c r="W15" s="46">
        <f t="shared" si="1"/>
        <v>18.391643262056878</v>
      </c>
      <c r="X15" s="46">
        <f t="shared" si="2"/>
        <v>20.230807588262561</v>
      </c>
      <c r="Y15" s="46">
        <f t="shared" si="3"/>
        <v>22.253888347088825</v>
      </c>
      <c r="Z15" s="46">
        <f t="shared" si="4"/>
        <v>24.479277181797706</v>
      </c>
      <c r="AA15" s="46">
        <f t="shared" si="5"/>
        <v>26.927204899977479</v>
      </c>
    </row>
    <row r="16" spans="1:27" ht="15" x14ac:dyDescent="0.2">
      <c r="A16" s="275"/>
      <c r="B16" s="280" t="s">
        <v>204</v>
      </c>
      <c r="C16" s="281"/>
      <c r="D16" s="281"/>
      <c r="E16" s="294" t="s">
        <v>199</v>
      </c>
      <c r="F16" s="295"/>
      <c r="G16" s="296"/>
      <c r="H16" s="294" t="s">
        <v>200</v>
      </c>
      <c r="I16" s="295"/>
      <c r="J16" s="296"/>
      <c r="K16" s="283" t="s">
        <v>205</v>
      </c>
      <c r="L16" s="284"/>
      <c r="M16" s="285"/>
      <c r="N16" s="283" t="s">
        <v>202</v>
      </c>
      <c r="O16" s="284"/>
      <c r="P16" s="285"/>
      <c r="Q16" s="283" t="s">
        <v>206</v>
      </c>
      <c r="R16" s="284"/>
      <c r="S16" s="285"/>
      <c r="T16" s="64"/>
      <c r="U16" s="1">
        <v>11</v>
      </c>
      <c r="V16" s="46">
        <f t="shared" si="0"/>
        <v>17.137669298865205</v>
      </c>
      <c r="W16" s="46">
        <f t="shared" si="1"/>
        <v>18.851434343608297</v>
      </c>
      <c r="X16" s="46">
        <f t="shared" si="2"/>
        <v>20.736577777969124</v>
      </c>
      <c r="Y16" s="46">
        <f t="shared" si="3"/>
        <v>22.810235555766045</v>
      </c>
      <c r="Z16" s="46">
        <f t="shared" si="4"/>
        <v>25.091259111342644</v>
      </c>
      <c r="AA16" s="46">
        <f t="shared" si="5"/>
        <v>27.600385022476914</v>
      </c>
    </row>
    <row r="17" spans="1:27" ht="15" thickBot="1" x14ac:dyDescent="0.25">
      <c r="A17" s="27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17.566111031336835</v>
      </c>
      <c r="W17" s="46">
        <f t="shared" si="1"/>
        <v>19.322720202198504</v>
      </c>
      <c r="X17" s="46">
        <f t="shared" si="2"/>
        <v>21.254992222418352</v>
      </c>
      <c r="Y17" s="46">
        <f t="shared" si="3"/>
        <v>23.380491444660194</v>
      </c>
      <c r="Z17" s="46">
        <f t="shared" si="4"/>
        <v>25.71854058912621</v>
      </c>
      <c r="AA17" s="46">
        <f t="shared" si="5"/>
        <v>28.290394648038834</v>
      </c>
    </row>
    <row r="18" spans="1:27" x14ac:dyDescent="0.2">
      <c r="A18" s="72" t="s">
        <v>3</v>
      </c>
      <c r="B18" s="73">
        <f>H6</f>
        <v>13.061385234709819</v>
      </c>
      <c r="C18" s="73">
        <f>MEDIAN(B18,D18)</f>
        <v>13.563534271741123</v>
      </c>
      <c r="D18" s="73">
        <f>B18*((1.025)^3)</f>
        <v>14.065683308772428</v>
      </c>
      <c r="E18" s="74">
        <f>I6</f>
        <v>14.367522321428572</v>
      </c>
      <c r="F18" s="73">
        <f>MEDIAN(E18,G18)</f>
        <v>14.919886206926618</v>
      </c>
      <c r="G18" s="75">
        <f>E18*((1.025)^3)</f>
        <v>15.472250092424664</v>
      </c>
      <c r="H18" s="73">
        <f>K6</f>
        <v>15.80427455357143</v>
      </c>
      <c r="I18" s="73">
        <f>MEDIAN(H18,J18)</f>
        <v>16.411874827619279</v>
      </c>
      <c r="J18" s="75">
        <f>H18*((1.025)^3)</f>
        <v>17.01947510166713</v>
      </c>
      <c r="K18" s="74">
        <f>M6</f>
        <v>17.384702008928574</v>
      </c>
      <c r="L18" s="73">
        <f>MEDIAN(K18,M18)</f>
        <v>18.053062310381208</v>
      </c>
      <c r="M18" s="75">
        <f>K18*((1.025)^3)</f>
        <v>18.721422611833844</v>
      </c>
      <c r="N18" s="74">
        <f>N6</f>
        <v>19.123172209821433</v>
      </c>
      <c r="O18" s="73">
        <f>MEDIAN(N18,P18)</f>
        <v>19.858368541419331</v>
      </c>
      <c r="P18" s="75">
        <f>N18*((1.025)^3)</f>
        <v>20.593564873017232</v>
      </c>
      <c r="Q18" s="74">
        <f>O6</f>
        <v>21.03548943080358</v>
      </c>
      <c r="R18" s="73">
        <f>MEDIAN(Q18,S18)</f>
        <v>21.844205395561268</v>
      </c>
      <c r="S18" s="75">
        <f>Q18*((1.025)^3)</f>
        <v>22.65292136031896</v>
      </c>
      <c r="T18" s="73"/>
      <c r="U18" s="1">
        <v>13</v>
      </c>
      <c r="V18" s="46">
        <f t="shared" si="0"/>
        <v>18.005263807120254</v>
      </c>
      <c r="W18" s="46">
        <f t="shared" si="1"/>
        <v>19.805788207253464</v>
      </c>
      <c r="X18" s="46">
        <f t="shared" si="2"/>
        <v>21.786367027978809</v>
      </c>
      <c r="Y18" s="46">
        <f t="shared" si="3"/>
        <v>23.965003730776697</v>
      </c>
      <c r="Z18" s="46">
        <f t="shared" si="4"/>
        <v>26.361504103854362</v>
      </c>
      <c r="AA18" s="46">
        <f t="shared" si="5"/>
        <v>28.997654514239802</v>
      </c>
    </row>
    <row r="19" spans="1:27" x14ac:dyDescent="0.2">
      <c r="A19" s="76" t="s">
        <v>4</v>
      </c>
      <c r="B19" s="73">
        <f>B18*((1.025)^4)</f>
        <v>14.417325391491737</v>
      </c>
      <c r="C19" s="73">
        <f t="shared" ref="C19:C23" si="8">MEDIAN(B19,D19)</f>
        <v>14.782263940463871</v>
      </c>
      <c r="D19" s="73">
        <f>B18*((1.025)^6)</f>
        <v>15.147202489436003</v>
      </c>
      <c r="E19" s="74">
        <f>E18*((1.025)^4)</f>
        <v>15.859056344735279</v>
      </c>
      <c r="F19" s="73">
        <f t="shared" ref="F19:F23" si="9">MEDIAN(E19,G19)</f>
        <v>16.260488708461388</v>
      </c>
      <c r="G19" s="75">
        <f>E18*((1.025)^6)</f>
        <v>16.6619210721875</v>
      </c>
      <c r="H19" s="73">
        <f>H18*((1.025)^4)</f>
        <v>17.444961979208809</v>
      </c>
      <c r="I19" s="73">
        <f t="shared" ref="I19:I23" si="10">MEDIAN(H19,J19)</f>
        <v>17.886537579307529</v>
      </c>
      <c r="J19" s="75">
        <f>H18*((1.025)^6)</f>
        <v>18.328113179406252</v>
      </c>
      <c r="K19" s="74">
        <f>K18*((1.025)^4)</f>
        <v>19.189458177129691</v>
      </c>
      <c r="L19" s="73">
        <f t="shared" ref="L19:L23" si="11">MEDIAN(K19,M19)</f>
        <v>19.675191337238282</v>
      </c>
      <c r="M19" s="75">
        <f>K18*((1.025)^6)</f>
        <v>20.160924497346876</v>
      </c>
      <c r="N19" s="74">
        <f>N18*((1.025)^4)</f>
        <v>21.108403994842661</v>
      </c>
      <c r="O19" s="73">
        <f t="shared" ref="O19:O23" si="12">MEDIAN(N19,P19)</f>
        <v>21.642710470962115</v>
      </c>
      <c r="P19" s="75">
        <f>N18*((1.025)^6)</f>
        <v>22.177016947081565</v>
      </c>
      <c r="Q19" s="74">
        <f>Q18*((1.025)^4)</f>
        <v>23.219244394326932</v>
      </c>
      <c r="R19" s="73">
        <f t="shared" ref="R19:R23" si="13">MEDIAN(Q19,S19)</f>
        <v>23.806981518058329</v>
      </c>
      <c r="S19" s="75">
        <f>Q18*((1.025)^6)</f>
        <v>24.394718641789726</v>
      </c>
      <c r="T19" s="73"/>
      <c r="U19" s="1">
        <v>14</v>
      </c>
      <c r="V19" s="46">
        <f t="shared" si="0"/>
        <v>18.455395402298258</v>
      </c>
      <c r="W19" s="46">
        <f t="shared" si="1"/>
        <v>20.300932912434799</v>
      </c>
      <c r="X19" s="46">
        <f t="shared" si="2"/>
        <v>22.331026203678277</v>
      </c>
      <c r="Y19" s="46">
        <f t="shared" si="3"/>
        <v>24.564128824046112</v>
      </c>
      <c r="Z19" s="46">
        <f t="shared" si="4"/>
        <v>27.020541706450718</v>
      </c>
      <c r="AA19" s="46">
        <f t="shared" si="5"/>
        <v>29.722595877095795</v>
      </c>
    </row>
    <row r="20" spans="1:27" x14ac:dyDescent="0.2">
      <c r="A20" s="76" t="s">
        <v>5</v>
      </c>
      <c r="B20" s="73">
        <f>B18*((1.025)^7)</f>
        <v>15.525882551671904</v>
      </c>
      <c r="C20" s="73">
        <f t="shared" si="8"/>
        <v>15.918881453761095</v>
      </c>
      <c r="D20" s="73">
        <f>B18*((1.025)^9)</f>
        <v>16.311880355850288</v>
      </c>
      <c r="E20" s="74">
        <f>E18*((1.025)^7)</f>
        <v>17.078469098992187</v>
      </c>
      <c r="F20" s="73">
        <f t="shared" si="9"/>
        <v>17.510767848060425</v>
      </c>
      <c r="G20" s="75">
        <f>E18*((1.025)^9)</f>
        <v>17.943066597128663</v>
      </c>
      <c r="H20" s="73">
        <f>H18*((1.025)^7)</f>
        <v>18.786316008891408</v>
      </c>
      <c r="I20" s="73">
        <f t="shared" si="10"/>
        <v>19.26184463286647</v>
      </c>
      <c r="J20" s="75">
        <f>H18*((1.025)^9)</f>
        <v>19.737373256841529</v>
      </c>
      <c r="K20" s="74">
        <f>K18*((1.025)^7)</f>
        <v>20.664947609780551</v>
      </c>
      <c r="L20" s="73">
        <f t="shared" si="11"/>
        <v>21.188029096153116</v>
      </c>
      <c r="M20" s="75">
        <f>K18*((1.025)^9)</f>
        <v>21.711110582525684</v>
      </c>
      <c r="N20" s="74">
        <f>N18*((1.025)^7)</f>
        <v>22.731442370758607</v>
      </c>
      <c r="O20" s="73">
        <f t="shared" si="12"/>
        <v>23.306832005768431</v>
      </c>
      <c r="P20" s="75">
        <f>N18*((1.025)^9)</f>
        <v>23.882221640778255</v>
      </c>
      <c r="Q20" s="74">
        <f>Q18*((1.025)^7)</f>
        <v>25.004586607834472</v>
      </c>
      <c r="R20" s="73">
        <f t="shared" si="13"/>
        <v>25.637515206345277</v>
      </c>
      <c r="S20" s="75">
        <f>Q18*((1.025)^9)</f>
        <v>26.270443804856086</v>
      </c>
      <c r="T20" s="73"/>
      <c r="U20" s="1">
        <v>15</v>
      </c>
      <c r="V20" s="46">
        <f t="shared" si="0"/>
        <v>18.916780287355714</v>
      </c>
      <c r="W20" s="46">
        <f t="shared" si="1"/>
        <v>20.808456235245668</v>
      </c>
      <c r="X20" s="46">
        <f t="shared" si="2"/>
        <v>22.889301858770231</v>
      </c>
      <c r="Y20" s="46">
        <f t="shared" si="3"/>
        <v>25.178232044647263</v>
      </c>
      <c r="Z20" s="46">
        <f t="shared" si="4"/>
        <v>27.696055249111982</v>
      </c>
      <c r="AA20" s="46">
        <f t="shared" si="5"/>
        <v>30.465660774023188</v>
      </c>
    </row>
    <row r="21" spans="1:27" x14ac:dyDescent="0.2">
      <c r="A21" s="76" t="s">
        <v>6</v>
      </c>
      <c r="B21" s="73">
        <f>B18*((1.025)^10)</f>
        <v>16.719677364746548</v>
      </c>
      <c r="C21" s="73">
        <f t="shared" si="8"/>
        <v>17.142894198041695</v>
      </c>
      <c r="D21" s="73">
        <f>B18*((1.025)^12)</f>
        <v>17.566111031336838</v>
      </c>
      <c r="E21" s="74">
        <f>E18*((1.025)^10)</f>
        <v>18.391643262056881</v>
      </c>
      <c r="F21" s="73">
        <f t="shared" si="9"/>
        <v>18.857181732127692</v>
      </c>
      <c r="G21" s="75">
        <f>E18*((1.025)^12)</f>
        <v>19.322720202198507</v>
      </c>
      <c r="H21" s="73">
        <f>H18*((1.025)^10)</f>
        <v>20.230807588262568</v>
      </c>
      <c r="I21" s="73">
        <f t="shared" si="10"/>
        <v>20.742899905340465</v>
      </c>
      <c r="J21" s="75">
        <f>H18*((1.025)^12)</f>
        <v>21.254992222418359</v>
      </c>
      <c r="K21" s="74">
        <f>K18*((1.025)^10)</f>
        <v>22.253888347088829</v>
      </c>
      <c r="L21" s="73">
        <f t="shared" si="11"/>
        <v>22.817189895874513</v>
      </c>
      <c r="M21" s="75">
        <f>K18*((1.025)^12)</f>
        <v>23.380491444660198</v>
      </c>
      <c r="N21" s="74">
        <f>N18*((1.025)^10)</f>
        <v>24.479277181797713</v>
      </c>
      <c r="O21" s="73">
        <f t="shared" si="12"/>
        <v>25.098908885461967</v>
      </c>
      <c r="P21" s="75">
        <f>N18*((1.025)^12)</f>
        <v>25.718540589126217</v>
      </c>
      <c r="Q21" s="74">
        <f>Q18*((1.025)^10)</f>
        <v>26.927204899977486</v>
      </c>
      <c r="R21" s="73">
        <f t="shared" si="13"/>
        <v>27.608799774008165</v>
      </c>
      <c r="S21" s="75">
        <f>Q18*((1.025)^12)</f>
        <v>28.290394648038845</v>
      </c>
      <c r="T21" s="73"/>
      <c r="U21" s="1">
        <v>16</v>
      </c>
      <c r="V21" s="46">
        <f t="shared" si="0"/>
        <v>19.389699794539606</v>
      </c>
      <c r="W21" s="46">
        <f t="shared" si="1"/>
        <v>21.328667641126806</v>
      </c>
      <c r="X21" s="46">
        <f t="shared" si="2"/>
        <v>23.461534405239487</v>
      </c>
      <c r="Y21" s="46">
        <f t="shared" si="3"/>
        <v>25.807687845763443</v>
      </c>
      <c r="Z21" s="46">
        <f t="shared" si="4"/>
        <v>28.388456630339778</v>
      </c>
      <c r="AA21" s="46">
        <f t="shared" si="5"/>
        <v>31.227302293373764</v>
      </c>
    </row>
    <row r="22" spans="1:27" x14ac:dyDescent="0.2">
      <c r="A22" s="76" t="s">
        <v>107</v>
      </c>
      <c r="B22" s="73">
        <f>B18*((1.025)^13)</f>
        <v>18.005263807120258</v>
      </c>
      <c r="C22" s="73">
        <f t="shared" si="8"/>
        <v>18.461022047237989</v>
      </c>
      <c r="D22" s="73">
        <f>B18*((1.025)^15)</f>
        <v>18.916780287355724</v>
      </c>
      <c r="E22" s="74">
        <f>E18*((1.025)^13)</f>
        <v>19.805788207253467</v>
      </c>
      <c r="F22" s="73">
        <f t="shared" si="9"/>
        <v>20.307122221249571</v>
      </c>
      <c r="G22" s="75">
        <f>E18*((1.025)^15)</f>
        <v>20.808456235245679</v>
      </c>
      <c r="H22" s="73">
        <f>H18*((1.025)^13)</f>
        <v>21.786367027978816</v>
      </c>
      <c r="I22" s="73">
        <f t="shared" si="10"/>
        <v>22.337834443374533</v>
      </c>
      <c r="J22" s="75">
        <f>H18*((1.025)^15)</f>
        <v>22.889301858770246</v>
      </c>
      <c r="K22" s="74">
        <f>K18*((1.025)^13)</f>
        <v>23.965003730776701</v>
      </c>
      <c r="L22" s="73">
        <f t="shared" si="11"/>
        <v>24.571617887711987</v>
      </c>
      <c r="M22" s="75">
        <f>K18*((1.025)^15)</f>
        <v>25.178232044647274</v>
      </c>
      <c r="N22" s="74">
        <f>N18*((1.025)^13)</f>
        <v>26.361504103854372</v>
      </c>
      <c r="O22" s="73">
        <f t="shared" si="12"/>
        <v>27.02877967648319</v>
      </c>
      <c r="P22" s="75">
        <f>N18*((1.025)^15)</f>
        <v>27.696055249112003</v>
      </c>
      <c r="Q22" s="74">
        <f>Q18*((1.025)^13)</f>
        <v>28.997654514239816</v>
      </c>
      <c r="R22" s="73">
        <f t="shared" si="13"/>
        <v>29.731657644131509</v>
      </c>
      <c r="S22" s="75">
        <f>Q18*((1.025)^15)</f>
        <v>30.465660774023206</v>
      </c>
      <c r="T22" s="73"/>
      <c r="U22" s="1">
        <v>17</v>
      </c>
      <c r="V22" s="46">
        <f t="shared" si="0"/>
        <v>19.874442289403095</v>
      </c>
      <c r="W22" s="46">
        <f t="shared" si="1"/>
        <v>21.861884332154975</v>
      </c>
      <c r="X22" s="46">
        <f t="shared" si="2"/>
        <v>24.04807276537047</v>
      </c>
      <c r="Y22" s="46">
        <f t="shared" si="3"/>
        <v>26.452880041907527</v>
      </c>
      <c r="Z22" s="46">
        <f t="shared" si="4"/>
        <v>29.098168046098269</v>
      </c>
      <c r="AA22" s="46">
        <f t="shared" si="5"/>
        <v>32.007984850708105</v>
      </c>
    </row>
    <row r="23" spans="1:27" x14ac:dyDescent="0.2">
      <c r="A23" s="76" t="s">
        <v>108</v>
      </c>
      <c r="B23" s="73">
        <f>B18*((1.025)^16)</f>
        <v>19.389699794539617</v>
      </c>
      <c r="C23" s="73">
        <f t="shared" si="8"/>
        <v>20.396150186550678</v>
      </c>
      <c r="D23" s="73">
        <f>B18*((1.025)^20)</f>
        <v>21.402600578561735</v>
      </c>
      <c r="E23" s="74">
        <f>E18*((1.025)^16)</f>
        <v>21.328667641126817</v>
      </c>
      <c r="F23" s="73">
        <f t="shared" si="9"/>
        <v>22.43576296162945</v>
      </c>
      <c r="G23" s="75">
        <f>E18*((1.025)^20)</f>
        <v>23.542858282132087</v>
      </c>
      <c r="H23" s="74">
        <f>H18*((1.025)^16)</f>
        <v>23.461534405239501</v>
      </c>
      <c r="I23" s="73">
        <f t="shared" si="10"/>
        <v>24.6793392577924</v>
      </c>
      <c r="J23" s="75">
        <f>H18*((1.025)^20)</f>
        <v>25.897144110345298</v>
      </c>
      <c r="K23" s="73">
        <f>K18*((1.025)^16)</f>
        <v>25.80768784576345</v>
      </c>
      <c r="L23" s="73">
        <f t="shared" si="11"/>
        <v>27.147273183571642</v>
      </c>
      <c r="M23" s="75">
        <f>K18*((1.025)^20)</f>
        <v>28.48685852137983</v>
      </c>
      <c r="N23" s="73">
        <f>N18*((1.025)^16)</f>
        <v>28.3884566303398</v>
      </c>
      <c r="O23" s="73">
        <f t="shared" si="12"/>
        <v>29.862000501928804</v>
      </c>
      <c r="P23" s="73">
        <f>N18*((1.025)^20)</f>
        <v>31.335544373517813</v>
      </c>
      <c r="Q23" s="74">
        <f>Q18*((1.025)^16)</f>
        <v>31.227302293373782</v>
      </c>
      <c r="R23" s="73">
        <f t="shared" si="13"/>
        <v>32.848200552121696</v>
      </c>
      <c r="S23" s="75">
        <f>Q18*((1.025)^20)</f>
        <v>34.469098810869603</v>
      </c>
      <c r="T23" s="73"/>
      <c r="U23" s="1">
        <v>18</v>
      </c>
      <c r="V23" s="46">
        <f t="shared" si="0"/>
        <v>20.371303346638172</v>
      </c>
      <c r="W23" s="46">
        <f t="shared" si="1"/>
        <v>22.408431440458848</v>
      </c>
      <c r="X23" s="46">
        <f t="shared" si="2"/>
        <v>24.649274584504731</v>
      </c>
      <c r="Y23" s="46">
        <f t="shared" si="3"/>
        <v>27.114202042955213</v>
      </c>
      <c r="Z23" s="46">
        <f t="shared" si="4"/>
        <v>29.825622247250724</v>
      </c>
      <c r="AA23" s="46">
        <f t="shared" si="5"/>
        <v>32.808184471975807</v>
      </c>
    </row>
    <row r="24" spans="1:27" ht="15" x14ac:dyDescent="0.25">
      <c r="A24" s="44"/>
      <c r="B24" s="36"/>
      <c r="C24" s="46"/>
      <c r="D24" s="36"/>
      <c r="E24" s="81"/>
      <c r="F24" s="81"/>
      <c r="G24" s="81"/>
      <c r="H24" s="81"/>
      <c r="I24" s="73"/>
      <c r="J24" s="73"/>
      <c r="M24" s="40"/>
      <c r="P24" s="1"/>
      <c r="U24" s="1">
        <v>19</v>
      </c>
      <c r="V24" s="46">
        <f t="shared" si="0"/>
        <v>20.880585930304125</v>
      </c>
      <c r="W24" s="46">
        <f t="shared" si="1"/>
        <v>22.968642226470319</v>
      </c>
      <c r="X24" s="46">
        <f t="shared" si="2"/>
        <v>25.265506449117346</v>
      </c>
      <c r="Y24" s="46">
        <f t="shared" si="3"/>
        <v>27.79205709402909</v>
      </c>
      <c r="Z24" s="46">
        <f t="shared" si="4"/>
        <v>30.571262803431988</v>
      </c>
      <c r="AA24" s="46">
        <f t="shared" si="5"/>
        <v>33.628389083775197</v>
      </c>
    </row>
    <row r="25" spans="1:27" ht="15" x14ac:dyDescent="0.25">
      <c r="A25" s="44"/>
      <c r="B25" s="36"/>
      <c r="C25" s="46"/>
      <c r="D25" s="36"/>
      <c r="E25" s="81"/>
      <c r="F25" s="81"/>
      <c r="G25" s="81"/>
      <c r="H25" s="81"/>
      <c r="I25" s="73"/>
      <c r="J25" s="73"/>
      <c r="M25" s="40"/>
      <c r="P25" s="1"/>
      <c r="U25" s="1">
        <v>20</v>
      </c>
      <c r="V25" s="46">
        <f t="shared" si="0"/>
        <v>21.402600578561728</v>
      </c>
      <c r="W25" s="46">
        <f t="shared" si="1"/>
        <v>23.542858282132077</v>
      </c>
      <c r="X25" s="46">
        <f t="shared" si="2"/>
        <v>25.897144110345277</v>
      </c>
      <c r="Y25" s="46">
        <f t="shared" si="3"/>
        <v>28.486858521379816</v>
      </c>
      <c r="Z25" s="46">
        <f t="shared" si="4"/>
        <v>31.335544373517784</v>
      </c>
      <c r="AA25" s="46">
        <f t="shared" si="5"/>
        <v>34.469098810869575</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273" t="s">
        <v>182</v>
      </c>
      <c r="W28" s="273"/>
      <c r="X28" s="273"/>
      <c r="Y28" s="273"/>
      <c r="Z28" s="273"/>
      <c r="AA28" s="273"/>
    </row>
    <row r="29" spans="1:27" ht="15.75" thickBot="1" x14ac:dyDescent="0.3">
      <c r="A29" s="274" t="s">
        <v>104</v>
      </c>
      <c r="B29" s="277" t="s">
        <v>78</v>
      </c>
      <c r="C29" s="278"/>
      <c r="D29" s="278"/>
      <c r="E29" s="278" t="s">
        <v>78</v>
      </c>
      <c r="F29" s="278"/>
      <c r="G29" s="278"/>
      <c r="H29" s="278" t="s">
        <v>79</v>
      </c>
      <c r="I29" s="278"/>
      <c r="J29" s="278"/>
      <c r="K29" s="278" t="s">
        <v>80</v>
      </c>
      <c r="L29" s="278"/>
      <c r="M29" s="278"/>
      <c r="N29" s="278" t="s">
        <v>80</v>
      </c>
      <c r="O29" s="278"/>
      <c r="P29" s="279"/>
      <c r="Q29" s="278" t="s">
        <v>80</v>
      </c>
      <c r="R29" s="278"/>
      <c r="S29" s="279"/>
      <c r="U29" s="1" t="s">
        <v>167</v>
      </c>
      <c r="V29" s="44" t="s">
        <v>170</v>
      </c>
      <c r="W29" s="44" t="s">
        <v>168</v>
      </c>
      <c r="X29" s="44" t="s">
        <v>171</v>
      </c>
      <c r="Y29" s="44" t="s">
        <v>172</v>
      </c>
      <c r="Z29" s="44" t="s">
        <v>173</v>
      </c>
      <c r="AA29" s="44" t="s">
        <v>174</v>
      </c>
    </row>
    <row r="30" spans="1:27" ht="15" x14ac:dyDescent="0.2">
      <c r="A30" s="275"/>
      <c r="B30" s="280" t="s">
        <v>103</v>
      </c>
      <c r="C30" s="281"/>
      <c r="D30" s="282"/>
      <c r="E30" s="283" t="s">
        <v>199</v>
      </c>
      <c r="F30" s="284"/>
      <c r="G30" s="284"/>
      <c r="H30" s="294" t="s">
        <v>200</v>
      </c>
      <c r="I30" s="295"/>
      <c r="J30" s="296"/>
      <c r="K30" s="283" t="s">
        <v>201</v>
      </c>
      <c r="L30" s="284"/>
      <c r="M30" s="285"/>
      <c r="N30" s="283" t="s">
        <v>202</v>
      </c>
      <c r="O30" s="284"/>
      <c r="P30" s="285"/>
      <c r="Q30" s="283" t="s">
        <v>207</v>
      </c>
      <c r="R30" s="284"/>
      <c r="S30" s="285"/>
      <c r="U30" s="1">
        <v>0</v>
      </c>
      <c r="V30" s="46">
        <f>H8</f>
        <v>11.873986577008926</v>
      </c>
      <c r="W30" s="46">
        <f>I8</f>
        <v>13.061383928571427</v>
      </c>
      <c r="X30" s="46">
        <f>K8</f>
        <v>14.36752232142857</v>
      </c>
      <c r="Y30" s="46">
        <f>M8</f>
        <v>15.804274553571428</v>
      </c>
      <c r="Z30" s="46">
        <f>N8</f>
        <v>17.384702008928571</v>
      </c>
      <c r="AA30" s="46">
        <f>O8</f>
        <v>19.12317220982143</v>
      </c>
    </row>
    <row r="31" spans="1:27" ht="15" thickBot="1" x14ac:dyDescent="0.25">
      <c r="A31" s="27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12.170836241434149</v>
      </c>
      <c r="W31" s="46">
        <f t="shared" ref="W31:W50" si="15">W30*1.025</f>
        <v>13.387918526785711</v>
      </c>
      <c r="X31" s="46">
        <f t="shared" ref="X31:X50" si="16">X30*1.025</f>
        <v>14.726710379464283</v>
      </c>
      <c r="Y31" s="46">
        <f t="shared" ref="Y31:Y50" si="17">Y30*1.025</f>
        <v>16.199381417410713</v>
      </c>
      <c r="Z31" s="46">
        <f t="shared" ref="Z31:Z50" si="18">Z30*1.025</f>
        <v>17.819319559151783</v>
      </c>
      <c r="AA31" s="46">
        <f t="shared" ref="AA31:AA50" si="19">AA30*1.025</f>
        <v>19.601251515066963</v>
      </c>
    </row>
    <row r="32" spans="1:27" x14ac:dyDescent="0.2">
      <c r="A32" s="72" t="s">
        <v>3</v>
      </c>
      <c r="B32" s="73">
        <f>F8</f>
        <v>11.873986577008926</v>
      </c>
      <c r="C32" s="73">
        <f>MEDIAN(B32,D32)</f>
        <v>12.330485701582839</v>
      </c>
      <c r="D32" s="75">
        <f>B32*((1.025)^3)</f>
        <v>12.786984826156752</v>
      </c>
      <c r="E32" s="73">
        <f>I8</f>
        <v>13.061383928571427</v>
      </c>
      <c r="F32" s="73">
        <f>MEDIAN(E32,G32)</f>
        <v>13.563532915387832</v>
      </c>
      <c r="G32" s="73">
        <f>E32*((1.025)^3)</f>
        <v>14.065681902204238</v>
      </c>
      <c r="H32" s="74">
        <f>K8</f>
        <v>14.36752232142857</v>
      </c>
      <c r="I32" s="73">
        <f>MEDIAN(H32,J32)</f>
        <v>14.919886206926616</v>
      </c>
      <c r="J32" s="75">
        <f>H32*((1.025)^3)</f>
        <v>15.472250092424662</v>
      </c>
      <c r="K32" s="74">
        <f>M8</f>
        <v>15.804274553571428</v>
      </c>
      <c r="L32" s="73">
        <f>MEDIAN(K32,M32)</f>
        <v>16.411874827619279</v>
      </c>
      <c r="M32" s="75">
        <f>K32*((1.025)^3)</f>
        <v>17.01947510166713</v>
      </c>
      <c r="N32" s="74">
        <f>N8</f>
        <v>17.384702008928571</v>
      </c>
      <c r="O32" s="73">
        <f>MEDIAN(N32,P32)</f>
        <v>18.053062310381208</v>
      </c>
      <c r="P32" s="75">
        <f>N32*((1.025)^3)</f>
        <v>18.721422611833841</v>
      </c>
      <c r="Q32" s="74">
        <f>O8</f>
        <v>19.12317220982143</v>
      </c>
      <c r="R32" s="73">
        <f>MEDIAN(Q32,S32)</f>
        <v>19.858368541419331</v>
      </c>
      <c r="S32" s="75">
        <f>Q32*((1.025)^3)</f>
        <v>20.593564873017229</v>
      </c>
      <c r="U32" s="1">
        <v>2</v>
      </c>
      <c r="V32" s="46">
        <f t="shared" si="14"/>
        <v>12.475107147470002</v>
      </c>
      <c r="W32" s="46">
        <f t="shared" si="15"/>
        <v>13.722616489955353</v>
      </c>
      <c r="X32" s="46">
        <f t="shared" si="16"/>
        <v>15.094878138950889</v>
      </c>
      <c r="Y32" s="46">
        <f t="shared" si="17"/>
        <v>16.604365952845978</v>
      </c>
      <c r="Z32" s="46">
        <f t="shared" si="18"/>
        <v>18.264802548130575</v>
      </c>
      <c r="AA32" s="46">
        <f t="shared" si="19"/>
        <v>20.091282802943635</v>
      </c>
    </row>
    <row r="33" spans="1:27" x14ac:dyDescent="0.2">
      <c r="A33" s="76" t="s">
        <v>4</v>
      </c>
      <c r="B33" s="73">
        <f>B32*((1.025)^4)</f>
        <v>13.106659446810669</v>
      </c>
      <c r="C33" s="73">
        <f t="shared" ref="C33:C37" si="20">MEDIAN(B33,D33)</f>
        <v>13.438421764058063</v>
      </c>
      <c r="D33" s="75">
        <f>B32*((1.025)^6)</f>
        <v>13.770184081305457</v>
      </c>
      <c r="E33" s="73">
        <f>E32*((1.025)^4)</f>
        <v>14.417323949759343</v>
      </c>
      <c r="F33" s="73">
        <f t="shared" ref="F33:F37" si="21">MEDIAN(E33,G33)</f>
        <v>14.782262462237625</v>
      </c>
      <c r="G33" s="73">
        <f>E32*((1.025)^6)</f>
        <v>15.147200974715906</v>
      </c>
      <c r="H33" s="74">
        <f>H32*((1.025)^4)</f>
        <v>15.859056344735277</v>
      </c>
      <c r="I33" s="73">
        <f t="shared" ref="I33:I37" si="22">MEDIAN(H33,J33)</f>
        <v>16.260488708461388</v>
      </c>
      <c r="J33" s="75">
        <f>H32*((1.025)^6)</f>
        <v>16.661921072187496</v>
      </c>
      <c r="K33" s="74">
        <f>K32*((1.025)^4)</f>
        <v>17.444961979208806</v>
      </c>
      <c r="L33" s="73">
        <f t="shared" ref="L33:L37" si="23">MEDIAN(K33,M33)</f>
        <v>17.886537579307529</v>
      </c>
      <c r="M33" s="75">
        <f>K32*((1.025)^6)</f>
        <v>18.328113179406248</v>
      </c>
      <c r="N33" s="74">
        <f>N32*((1.025)^4)</f>
        <v>19.189458177129687</v>
      </c>
      <c r="O33" s="73">
        <f t="shared" ref="O33:O37" si="24">MEDIAN(N33,P33)</f>
        <v>19.675191337238282</v>
      </c>
      <c r="P33" s="75">
        <f>N32*((1.025)^6)</f>
        <v>20.160924497346873</v>
      </c>
      <c r="Q33" s="74">
        <f>Q32*((1.025)^4)</f>
        <v>21.108403994842657</v>
      </c>
      <c r="R33" s="73">
        <f t="shared" ref="R33:R37" si="25">MEDIAN(Q33,S33)</f>
        <v>21.642710470962108</v>
      </c>
      <c r="S33" s="75">
        <f>Q32*((1.025)^6)</f>
        <v>22.177016947081562</v>
      </c>
      <c r="U33" s="1">
        <v>3</v>
      </c>
      <c r="V33" s="46">
        <f t="shared" si="14"/>
        <v>12.78698482615675</v>
      </c>
      <c r="W33" s="46">
        <f t="shared" si="15"/>
        <v>14.065681902204236</v>
      </c>
      <c r="X33" s="46">
        <f t="shared" si="16"/>
        <v>15.472250092424661</v>
      </c>
      <c r="Y33" s="46">
        <f t="shared" si="17"/>
        <v>17.019475101667126</v>
      </c>
      <c r="Z33" s="46">
        <f t="shared" si="18"/>
        <v>18.721422611833837</v>
      </c>
      <c r="AA33" s="46">
        <f t="shared" si="19"/>
        <v>20.593564873017225</v>
      </c>
    </row>
    <row r="34" spans="1:27" x14ac:dyDescent="0.2">
      <c r="A34" s="76" t="s">
        <v>5</v>
      </c>
      <c r="B34" s="73">
        <f>B32*((1.025)^7)</f>
        <v>14.114438683338093</v>
      </c>
      <c r="C34" s="73">
        <f t="shared" si="20"/>
        <v>14.471710412510088</v>
      </c>
      <c r="D34" s="75">
        <f>B32*((1.025)^9)</f>
        <v>14.828982141682081</v>
      </c>
      <c r="E34" s="73">
        <f>E32*((1.025)^7)</f>
        <v>15.525880999083805</v>
      </c>
      <c r="F34" s="73">
        <f t="shared" si="21"/>
        <v>15.918879861873112</v>
      </c>
      <c r="G34" s="73">
        <f>E32*((1.025)^9)</f>
        <v>16.311878724662417</v>
      </c>
      <c r="H34" s="74">
        <f>H32*((1.025)^7)</f>
        <v>17.078469098992187</v>
      </c>
      <c r="I34" s="73">
        <f t="shared" si="22"/>
        <v>17.510767848060425</v>
      </c>
      <c r="J34" s="75">
        <f>H32*((1.025)^9)</f>
        <v>17.943066597128659</v>
      </c>
      <c r="K34" s="74">
        <f>K32*((1.025)^7)</f>
        <v>18.786316008891404</v>
      </c>
      <c r="L34" s="73">
        <f t="shared" si="23"/>
        <v>19.261844632866467</v>
      </c>
      <c r="M34" s="75">
        <f>K32*((1.025)^9)</f>
        <v>19.737373256841529</v>
      </c>
      <c r="N34" s="74">
        <f>N32*((1.025)^7)</f>
        <v>20.664947609780548</v>
      </c>
      <c r="O34" s="73">
        <f t="shared" si="24"/>
        <v>21.188029096153116</v>
      </c>
      <c r="P34" s="75">
        <f>N32*((1.025)^9)</f>
        <v>21.711110582525681</v>
      </c>
      <c r="Q34" s="74">
        <f>Q32*((1.025)^7)</f>
        <v>22.731442370758604</v>
      </c>
      <c r="R34" s="73">
        <f t="shared" si="25"/>
        <v>23.306832005768428</v>
      </c>
      <c r="S34" s="75">
        <f>Q32*((1.025)^9)</f>
        <v>23.882221640778251</v>
      </c>
      <c r="U34" s="1">
        <v>4</v>
      </c>
      <c r="V34" s="46">
        <f t="shared" si="14"/>
        <v>13.106659446810669</v>
      </c>
      <c r="W34" s="46">
        <f t="shared" si="15"/>
        <v>14.417323949759341</v>
      </c>
      <c r="X34" s="46">
        <f t="shared" si="16"/>
        <v>15.859056344735276</v>
      </c>
      <c r="Y34" s="46">
        <f t="shared" si="17"/>
        <v>17.444961979208802</v>
      </c>
      <c r="Z34" s="46">
        <f t="shared" si="18"/>
        <v>19.18945817712968</v>
      </c>
      <c r="AA34" s="46">
        <f t="shared" si="19"/>
        <v>21.108403994842654</v>
      </c>
    </row>
    <row r="35" spans="1:27" x14ac:dyDescent="0.2">
      <c r="A35" s="76" t="s">
        <v>6</v>
      </c>
      <c r="B35" s="73">
        <f>B32*((1.025)^10)</f>
        <v>15.199706695224133</v>
      </c>
      <c r="C35" s="73">
        <f t="shared" si="20"/>
        <v>15.584449270946994</v>
      </c>
      <c r="D35" s="75">
        <f>B32*((1.025)^12)</f>
        <v>15.969191846669855</v>
      </c>
      <c r="E35" s="73">
        <f>E32*((1.025)^10)</f>
        <v>16.719675692778978</v>
      </c>
      <c r="F35" s="73">
        <f t="shared" si="21"/>
        <v>17.142892483752448</v>
      </c>
      <c r="G35" s="73">
        <f>E32*((1.025)^12)</f>
        <v>17.566109274725914</v>
      </c>
      <c r="H35" s="74">
        <f>H32*((1.025)^10)</f>
        <v>18.391643262056878</v>
      </c>
      <c r="I35" s="73">
        <f t="shared" si="22"/>
        <v>18.857181732127692</v>
      </c>
      <c r="J35" s="75">
        <f>H32*((1.025)^12)</f>
        <v>19.322720202198504</v>
      </c>
      <c r="K35" s="74">
        <f>K32*((1.025)^10)</f>
        <v>20.230807588262568</v>
      </c>
      <c r="L35" s="73">
        <f t="shared" si="23"/>
        <v>20.742899905340462</v>
      </c>
      <c r="M35" s="75">
        <f>K32*((1.025)^12)</f>
        <v>21.254992222418355</v>
      </c>
      <c r="N35" s="74">
        <f>N32*((1.025)^10)</f>
        <v>22.253888347088822</v>
      </c>
      <c r="O35" s="73">
        <f t="shared" si="24"/>
        <v>22.817189895874506</v>
      </c>
      <c r="P35" s="75">
        <f>N32*((1.025)^12)</f>
        <v>23.380491444660191</v>
      </c>
      <c r="Q35" s="74">
        <f>Q32*((1.025)^10)</f>
        <v>24.479277181797709</v>
      </c>
      <c r="R35" s="73">
        <f t="shared" si="25"/>
        <v>25.09890888546196</v>
      </c>
      <c r="S35" s="75">
        <f>Q32*((1.025)^12)</f>
        <v>25.718540589126214</v>
      </c>
      <c r="U35" s="1">
        <v>5</v>
      </c>
      <c r="V35" s="46">
        <f t="shared" si="14"/>
        <v>13.434325932980935</v>
      </c>
      <c r="W35" s="46">
        <f t="shared" si="15"/>
        <v>14.777757048503323</v>
      </c>
      <c r="X35" s="46">
        <f t="shared" si="16"/>
        <v>16.255532753353656</v>
      </c>
      <c r="Y35" s="46">
        <f t="shared" si="17"/>
        <v>17.881086028689019</v>
      </c>
      <c r="Z35" s="46">
        <f t="shared" si="18"/>
        <v>19.669194631557922</v>
      </c>
      <c r="AA35" s="46">
        <f t="shared" si="19"/>
        <v>21.636114094713719</v>
      </c>
    </row>
    <row r="36" spans="1:27" x14ac:dyDescent="0.2">
      <c r="A36" s="76" t="s">
        <v>107</v>
      </c>
      <c r="B36" s="73">
        <f>B32*((1.025)^13)</f>
        <v>16.368421642836598</v>
      </c>
      <c r="C36" s="73">
        <f t="shared" si="20"/>
        <v>16.7827473156709</v>
      </c>
      <c r="D36" s="73">
        <f>B32*((1.025)^15)</f>
        <v>17.197072988505202</v>
      </c>
      <c r="E36" s="74">
        <f>E32*((1.025)^13)</f>
        <v>18.005262006594059</v>
      </c>
      <c r="F36" s="73">
        <f t="shared" si="21"/>
        <v>18.461020201135973</v>
      </c>
      <c r="G36" s="75">
        <f>E32*((1.025)^15)</f>
        <v>18.916778395677884</v>
      </c>
      <c r="H36" s="73">
        <f>H32*((1.025)^13)</f>
        <v>19.805788207253467</v>
      </c>
      <c r="I36" s="73">
        <f t="shared" si="22"/>
        <v>20.307122221249571</v>
      </c>
      <c r="J36" s="75">
        <f>H32*((1.025)^15)</f>
        <v>20.808456235245675</v>
      </c>
      <c r="K36" s="74">
        <f>K32*((1.025)^13)</f>
        <v>21.786367027978816</v>
      </c>
      <c r="L36" s="73">
        <f t="shared" si="23"/>
        <v>22.337834443374529</v>
      </c>
      <c r="M36" s="75">
        <f>K32*((1.025)^15)</f>
        <v>22.889301858770242</v>
      </c>
      <c r="N36" s="74">
        <f>N32*((1.025)^13)</f>
        <v>23.965003730776697</v>
      </c>
      <c r="O36" s="73">
        <f t="shared" si="24"/>
        <v>24.57161788771198</v>
      </c>
      <c r="P36" s="75">
        <f>N32*((1.025)^15)</f>
        <v>25.178232044647267</v>
      </c>
      <c r="Q36" s="74">
        <f>Q32*((1.025)^13)</f>
        <v>26.361504103854369</v>
      </c>
      <c r="R36" s="73">
        <f t="shared" si="25"/>
        <v>27.028779676483182</v>
      </c>
      <c r="S36" s="75">
        <f>Q32*((1.025)^15)</f>
        <v>27.696055249111996</v>
      </c>
      <c r="T36" s="46"/>
      <c r="U36" s="1">
        <v>6</v>
      </c>
      <c r="V36" s="46">
        <f t="shared" si="14"/>
        <v>13.770184081305457</v>
      </c>
      <c r="W36" s="46">
        <f t="shared" si="15"/>
        <v>15.147200974715906</v>
      </c>
      <c r="X36" s="46">
        <f t="shared" si="16"/>
        <v>16.661921072187496</v>
      </c>
      <c r="Y36" s="46">
        <f t="shared" si="17"/>
        <v>18.328113179406245</v>
      </c>
      <c r="Z36" s="46">
        <f t="shared" si="18"/>
        <v>20.160924497346869</v>
      </c>
      <c r="AA36" s="46">
        <f t="shared" si="19"/>
        <v>22.177016947081558</v>
      </c>
    </row>
    <row r="37" spans="1:27" x14ac:dyDescent="0.2">
      <c r="A37" s="76" t="s">
        <v>108</v>
      </c>
      <c r="B37" s="73">
        <f>B32*((1.025)^16)</f>
        <v>17.626999813217832</v>
      </c>
      <c r="C37" s="73">
        <f t="shared" si="20"/>
        <v>18.541954715046067</v>
      </c>
      <c r="D37" s="73">
        <f>B32*((1.025)^20)</f>
        <v>19.456909616874306</v>
      </c>
      <c r="E37" s="74">
        <f>E32*((1.025)^16)</f>
        <v>19.389697855569832</v>
      </c>
      <c r="F37" s="73">
        <f t="shared" si="21"/>
        <v>20.396148146935865</v>
      </c>
      <c r="G37" s="75">
        <f>E32*((1.025)^20)</f>
        <v>21.402598438301894</v>
      </c>
      <c r="H37" s="74">
        <f>H32*((1.025)^16)</f>
        <v>21.328667641126813</v>
      </c>
      <c r="I37" s="73">
        <f t="shared" si="22"/>
        <v>22.43576296162945</v>
      </c>
      <c r="J37" s="75">
        <f>H32*((1.025)^20)</f>
        <v>23.542858282132084</v>
      </c>
      <c r="K37" s="73">
        <f>K32*((1.025)^16)</f>
        <v>23.461534405239497</v>
      </c>
      <c r="L37" s="73">
        <f t="shared" si="23"/>
        <v>24.679339257792396</v>
      </c>
      <c r="M37" s="75">
        <f>K32*((1.025)^20)</f>
        <v>25.897144110345295</v>
      </c>
      <c r="N37" s="73">
        <f>N32*((1.025)^16)</f>
        <v>25.807687845763446</v>
      </c>
      <c r="O37" s="73">
        <f t="shared" si="24"/>
        <v>27.147273183571635</v>
      </c>
      <c r="P37" s="73">
        <f>N32*((1.025)^20)</f>
        <v>28.486858521379823</v>
      </c>
      <c r="Q37" s="74">
        <f>Q32*((1.025)^16)</f>
        <v>28.388456630339796</v>
      </c>
      <c r="R37" s="73">
        <f t="shared" si="25"/>
        <v>29.862000501928804</v>
      </c>
      <c r="S37" s="75">
        <f>Q32*((1.025)^20)</f>
        <v>31.335544373517809</v>
      </c>
      <c r="U37" s="1">
        <v>7</v>
      </c>
      <c r="V37" s="46">
        <f t="shared" si="14"/>
        <v>14.114438683338092</v>
      </c>
      <c r="W37" s="46">
        <f t="shared" si="15"/>
        <v>15.525880999083803</v>
      </c>
      <c r="X37" s="46">
        <f t="shared" si="16"/>
        <v>17.078469098992183</v>
      </c>
      <c r="Y37" s="46">
        <f t="shared" si="17"/>
        <v>18.786316008891401</v>
      </c>
      <c r="Z37" s="46">
        <f t="shared" si="18"/>
        <v>20.66494760978054</v>
      </c>
      <c r="AA37" s="46">
        <f t="shared" si="19"/>
        <v>22.731442370758597</v>
      </c>
    </row>
    <row r="38" spans="1:27" ht="15" x14ac:dyDescent="0.25">
      <c r="A38" s="44"/>
      <c r="B38" s="36"/>
      <c r="C38" s="46"/>
      <c r="D38" s="36"/>
      <c r="E38" s="81"/>
      <c r="F38" s="81"/>
      <c r="G38" s="81"/>
      <c r="H38" s="81"/>
      <c r="I38" s="73"/>
      <c r="J38" s="73"/>
      <c r="M38" s="40"/>
      <c r="P38" s="1"/>
      <c r="U38" s="1">
        <v>8</v>
      </c>
      <c r="V38" s="46">
        <f t="shared" si="14"/>
        <v>14.467299650421543</v>
      </c>
      <c r="W38" s="46">
        <f t="shared" si="15"/>
        <v>15.914028024060897</v>
      </c>
      <c r="X38" s="46">
        <f t="shared" si="16"/>
        <v>17.505430826466988</v>
      </c>
      <c r="Y38" s="46">
        <f t="shared" si="17"/>
        <v>19.255973909113685</v>
      </c>
      <c r="Z38" s="46">
        <f t="shared" si="18"/>
        <v>21.181571300025052</v>
      </c>
      <c r="AA38" s="46">
        <f t="shared" si="19"/>
        <v>23.29972843002756</v>
      </c>
    </row>
    <row r="39" spans="1:27" x14ac:dyDescent="0.2">
      <c r="O39" s="40"/>
      <c r="P39" s="1"/>
      <c r="U39" s="1">
        <v>9</v>
      </c>
      <c r="V39" s="46">
        <f t="shared" si="14"/>
        <v>14.828982141682081</v>
      </c>
      <c r="W39" s="46">
        <f t="shared" si="15"/>
        <v>16.311878724662417</v>
      </c>
      <c r="X39" s="46">
        <f t="shared" si="16"/>
        <v>17.943066597128659</v>
      </c>
      <c r="Y39" s="46">
        <f t="shared" si="17"/>
        <v>19.737373256841526</v>
      </c>
      <c r="Z39" s="46">
        <f t="shared" si="18"/>
        <v>21.711110582525677</v>
      </c>
      <c r="AA39" s="46">
        <f t="shared" si="19"/>
        <v>23.882221640778248</v>
      </c>
    </row>
    <row r="40" spans="1:27" x14ac:dyDescent="0.2">
      <c r="U40" s="1">
        <v>10</v>
      </c>
      <c r="V40" s="46">
        <f t="shared" si="14"/>
        <v>15.199706695224132</v>
      </c>
      <c r="W40" s="46">
        <f t="shared" si="15"/>
        <v>16.719675692778978</v>
      </c>
      <c r="X40" s="46">
        <f t="shared" si="16"/>
        <v>18.391643262056874</v>
      </c>
      <c r="Y40" s="46">
        <f t="shared" si="17"/>
        <v>20.230807588262561</v>
      </c>
      <c r="Z40" s="46">
        <f t="shared" si="18"/>
        <v>22.253888347088818</v>
      </c>
      <c r="AA40" s="46">
        <f t="shared" si="19"/>
        <v>24.479277181797702</v>
      </c>
    </row>
    <row r="41" spans="1:27" x14ac:dyDescent="0.2">
      <c r="U41" s="1">
        <v>11</v>
      </c>
      <c r="V41" s="46">
        <f t="shared" si="14"/>
        <v>15.579699362604734</v>
      </c>
      <c r="W41" s="46">
        <f t="shared" si="15"/>
        <v>17.137667585098452</v>
      </c>
      <c r="X41" s="46">
        <f t="shared" si="16"/>
        <v>18.851434343608293</v>
      </c>
      <c r="Y41" s="46">
        <f t="shared" si="17"/>
        <v>20.736577777969124</v>
      </c>
      <c r="Z41" s="46">
        <f t="shared" si="18"/>
        <v>22.810235555766038</v>
      </c>
      <c r="AA41" s="46">
        <f t="shared" si="19"/>
        <v>25.091259111342641</v>
      </c>
    </row>
    <row r="42" spans="1:27" x14ac:dyDescent="0.2">
      <c r="D42" s="83"/>
      <c r="U42" s="1">
        <v>12</v>
      </c>
      <c r="V42" s="46">
        <f t="shared" si="14"/>
        <v>15.969191846669851</v>
      </c>
      <c r="W42" s="46">
        <f t="shared" si="15"/>
        <v>17.56610927472591</v>
      </c>
      <c r="X42" s="46">
        <f t="shared" si="16"/>
        <v>19.3227202021985</v>
      </c>
      <c r="Y42" s="46">
        <f t="shared" si="17"/>
        <v>21.254992222418352</v>
      </c>
      <c r="Z42" s="46">
        <f t="shared" si="18"/>
        <v>23.380491444660187</v>
      </c>
      <c r="AA42" s="46">
        <f t="shared" si="19"/>
        <v>25.718540589126203</v>
      </c>
    </row>
    <row r="43" spans="1:27" x14ac:dyDescent="0.2">
      <c r="D43" s="83"/>
      <c r="G43" s="35"/>
      <c r="U43" s="1">
        <v>13</v>
      </c>
      <c r="V43" s="46">
        <f t="shared" si="14"/>
        <v>16.368421642836594</v>
      </c>
      <c r="W43" s="46">
        <f t="shared" si="15"/>
        <v>18.005262006594055</v>
      </c>
      <c r="X43" s="46">
        <f t="shared" si="16"/>
        <v>19.80578820725346</v>
      </c>
      <c r="Y43" s="46">
        <f t="shared" si="17"/>
        <v>21.786367027978809</v>
      </c>
      <c r="Z43" s="46">
        <f t="shared" si="18"/>
        <v>23.96500373077669</v>
      </c>
      <c r="AA43" s="46">
        <f t="shared" si="19"/>
        <v>26.361504103854354</v>
      </c>
    </row>
    <row r="44" spans="1:27" x14ac:dyDescent="0.2">
      <c r="D44" s="83"/>
      <c r="U44" s="1">
        <v>14</v>
      </c>
      <c r="V44" s="46">
        <f t="shared" si="14"/>
        <v>16.777632183907507</v>
      </c>
      <c r="W44" s="46">
        <f t="shared" si="15"/>
        <v>18.455393556758906</v>
      </c>
      <c r="X44" s="46">
        <f t="shared" si="16"/>
        <v>20.300932912434796</v>
      </c>
      <c r="Y44" s="46">
        <f t="shared" si="17"/>
        <v>22.331026203678277</v>
      </c>
      <c r="Z44" s="46">
        <f t="shared" si="18"/>
        <v>24.564128824046104</v>
      </c>
      <c r="AA44" s="46">
        <f t="shared" si="19"/>
        <v>27.020541706450711</v>
      </c>
    </row>
    <row r="45" spans="1:27" x14ac:dyDescent="0.2">
      <c r="U45" s="1">
        <v>15</v>
      </c>
      <c r="V45" s="46">
        <f t="shared" si="14"/>
        <v>17.197072988505195</v>
      </c>
      <c r="W45" s="46">
        <f t="shared" si="15"/>
        <v>18.916778395677877</v>
      </c>
      <c r="X45" s="46">
        <f t="shared" si="16"/>
        <v>20.808456235245664</v>
      </c>
      <c r="Y45" s="46">
        <f t="shared" si="17"/>
        <v>22.889301858770231</v>
      </c>
      <c r="Z45" s="46">
        <f t="shared" si="18"/>
        <v>25.178232044647256</v>
      </c>
      <c r="AA45" s="46">
        <f t="shared" si="19"/>
        <v>27.696055249111975</v>
      </c>
    </row>
    <row r="46" spans="1:27" x14ac:dyDescent="0.2">
      <c r="U46" s="1">
        <v>16</v>
      </c>
      <c r="V46" s="46">
        <f t="shared" si="14"/>
        <v>17.626999813217822</v>
      </c>
      <c r="W46" s="46">
        <f t="shared" si="15"/>
        <v>19.389697855569821</v>
      </c>
      <c r="X46" s="46">
        <f t="shared" si="16"/>
        <v>21.328667641126803</v>
      </c>
      <c r="Y46" s="46">
        <f t="shared" si="17"/>
        <v>23.461534405239487</v>
      </c>
      <c r="Z46" s="46">
        <f t="shared" si="18"/>
        <v>25.807687845763436</v>
      </c>
      <c r="AA46" s="46">
        <f t="shared" si="19"/>
        <v>28.388456630339771</v>
      </c>
    </row>
    <row r="47" spans="1:27" x14ac:dyDescent="0.2">
      <c r="U47" s="1">
        <v>17</v>
      </c>
      <c r="V47" s="46">
        <f t="shared" si="14"/>
        <v>18.067674808548265</v>
      </c>
      <c r="W47" s="46">
        <f t="shared" si="15"/>
        <v>19.874440301959066</v>
      </c>
      <c r="X47" s="46">
        <f t="shared" si="16"/>
        <v>21.861884332154972</v>
      </c>
      <c r="Y47" s="46">
        <f t="shared" si="17"/>
        <v>24.04807276537047</v>
      </c>
      <c r="Z47" s="46">
        <f t="shared" si="18"/>
        <v>26.45288004190752</v>
      </c>
      <c r="AA47" s="46">
        <f t="shared" si="19"/>
        <v>29.098168046098262</v>
      </c>
    </row>
    <row r="48" spans="1:27" x14ac:dyDescent="0.2">
      <c r="U48" s="1">
        <v>18</v>
      </c>
      <c r="V48" s="46">
        <f t="shared" si="14"/>
        <v>18.519366678761969</v>
      </c>
      <c r="W48" s="46">
        <f t="shared" si="15"/>
        <v>20.371301309508041</v>
      </c>
      <c r="X48" s="46">
        <f t="shared" si="16"/>
        <v>22.408431440458845</v>
      </c>
      <c r="Y48" s="46">
        <f t="shared" si="17"/>
        <v>24.649274584504731</v>
      </c>
      <c r="Z48" s="46">
        <f t="shared" si="18"/>
        <v>27.114202042955206</v>
      </c>
      <c r="AA48" s="46">
        <f t="shared" si="19"/>
        <v>29.825622247250717</v>
      </c>
    </row>
    <row r="49" spans="21:27" x14ac:dyDescent="0.2">
      <c r="U49" s="1">
        <v>19</v>
      </c>
      <c r="V49" s="46">
        <f t="shared" si="14"/>
        <v>18.982350845731016</v>
      </c>
      <c r="W49" s="46">
        <f t="shared" si="15"/>
        <v>20.880583842245741</v>
      </c>
      <c r="X49" s="46">
        <f t="shared" si="16"/>
        <v>22.968642226470315</v>
      </c>
      <c r="Y49" s="46">
        <f t="shared" si="17"/>
        <v>25.265506449117346</v>
      </c>
      <c r="Z49" s="46">
        <f t="shared" si="18"/>
        <v>27.792057094029083</v>
      </c>
      <c r="AA49" s="46">
        <f t="shared" si="19"/>
        <v>30.571262803431981</v>
      </c>
    </row>
    <row r="50" spans="21:27" x14ac:dyDescent="0.2">
      <c r="U50" s="1">
        <v>20</v>
      </c>
      <c r="V50" s="46">
        <f t="shared" si="14"/>
        <v>19.456909616874292</v>
      </c>
      <c r="W50" s="46">
        <f t="shared" si="15"/>
        <v>21.402598438301883</v>
      </c>
      <c r="X50" s="46">
        <f t="shared" si="16"/>
        <v>23.54285828213207</v>
      </c>
      <c r="Y50" s="46">
        <f t="shared" si="17"/>
        <v>25.897144110345277</v>
      </c>
      <c r="Z50" s="46">
        <f t="shared" si="18"/>
        <v>28.486858521379808</v>
      </c>
      <c r="AA50" s="46">
        <f t="shared" si="19"/>
        <v>31.335544373517777</v>
      </c>
    </row>
  </sheetData>
  <mergeCells count="48">
    <mergeCell ref="N30:P30"/>
    <mergeCell ref="Q30:S30"/>
    <mergeCell ref="V28:AA28"/>
    <mergeCell ref="N29:P29"/>
    <mergeCell ref="Q29:S29"/>
    <mergeCell ref="A29:A31"/>
    <mergeCell ref="B29:D29"/>
    <mergeCell ref="E29:G29"/>
    <mergeCell ref="H29:J29"/>
    <mergeCell ref="K29:M29"/>
    <mergeCell ref="B30:D30"/>
    <mergeCell ref="E30:G30"/>
    <mergeCell ref="H30:J30"/>
    <mergeCell ref="K30:M30"/>
    <mergeCell ref="Q15:S15"/>
    <mergeCell ref="B16:D16"/>
    <mergeCell ref="E16:G16"/>
    <mergeCell ref="H16:J16"/>
    <mergeCell ref="K16:M16"/>
    <mergeCell ref="N16:P16"/>
    <mergeCell ref="Q16:S16"/>
    <mergeCell ref="K15:M15"/>
    <mergeCell ref="N15:P15"/>
    <mergeCell ref="A7:H7"/>
    <mergeCell ref="A9:H9"/>
    <mergeCell ref="A15:A17"/>
    <mergeCell ref="B15:D15"/>
    <mergeCell ref="E15:G15"/>
    <mergeCell ref="H15:J15"/>
    <mergeCell ref="A1:R1"/>
    <mergeCell ref="A3:A5"/>
    <mergeCell ref="B3:C3"/>
    <mergeCell ref="D3:E3"/>
    <mergeCell ref="I3:J3"/>
    <mergeCell ref="N4:N5"/>
    <mergeCell ref="O4:O5"/>
    <mergeCell ref="M4:M5"/>
    <mergeCell ref="F4:F5"/>
    <mergeCell ref="G4:G5"/>
    <mergeCell ref="H4:H5"/>
    <mergeCell ref="I4:J4"/>
    <mergeCell ref="K3:L3"/>
    <mergeCell ref="K4:L4"/>
    <mergeCell ref="V3:AA3"/>
    <mergeCell ref="B4:B5"/>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C3" sqref="C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263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383</v>
      </c>
    </row>
    <row r="3" spans="1:26" x14ac:dyDescent="0.25">
      <c r="A3" s="12">
        <v>304</v>
      </c>
    </row>
    <row r="4" spans="1:26" ht="20.25" x14ac:dyDescent="0.3">
      <c r="A4" s="171"/>
      <c r="B4" s="171"/>
      <c r="C4" s="171"/>
      <c r="D4" s="171"/>
      <c r="E4" s="171"/>
      <c r="F4" s="171"/>
      <c r="G4" s="171"/>
      <c r="H4" s="171"/>
      <c r="I4" s="171"/>
      <c r="J4" s="171"/>
      <c r="K4" s="171"/>
      <c r="L4" s="171"/>
      <c r="M4" s="171"/>
      <c r="N4" s="171"/>
      <c r="O4" s="171"/>
    </row>
    <row r="5" spans="1:26" ht="15.75" x14ac:dyDescent="0.25">
      <c r="A5" s="314" t="s">
        <v>306</v>
      </c>
      <c r="B5" s="314"/>
      <c r="C5" s="314"/>
      <c r="E5" s="314" t="s">
        <v>307</v>
      </c>
      <c r="F5" s="314"/>
      <c r="G5" s="314"/>
      <c r="I5" s="314" t="s">
        <v>308</v>
      </c>
      <c r="J5" s="314"/>
      <c r="K5" s="314"/>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24</v>
      </c>
      <c r="C7" s="19">
        <f>B7/A3</f>
        <v>7.8947368421052627E-2</v>
      </c>
      <c r="E7" s="23" t="s">
        <v>125</v>
      </c>
      <c r="F7" s="18"/>
      <c r="G7" s="19">
        <v>0.11700000000000001</v>
      </c>
      <c r="I7" s="23" t="s">
        <v>136</v>
      </c>
      <c r="J7" s="18">
        <v>254</v>
      </c>
      <c r="K7" s="19">
        <f>J7/A3</f>
        <v>0.83552631578947367</v>
      </c>
      <c r="M7" s="23" t="s">
        <v>133</v>
      </c>
      <c r="N7" s="18">
        <v>16</v>
      </c>
      <c r="O7" s="19">
        <f>N7/A3</f>
        <v>5.2631578947368418E-2</v>
      </c>
    </row>
    <row r="8" spans="1:26" x14ac:dyDescent="0.25">
      <c r="A8" s="20" t="s">
        <v>119</v>
      </c>
      <c r="B8" s="21">
        <v>103</v>
      </c>
      <c r="C8" s="22">
        <f>B8/A3</f>
        <v>0.33881578947368424</v>
      </c>
      <c r="E8" s="24" t="s">
        <v>126</v>
      </c>
      <c r="F8" s="21"/>
      <c r="G8" s="19">
        <v>0.32</v>
      </c>
      <c r="I8" s="24" t="s">
        <v>138</v>
      </c>
      <c r="J8" s="21">
        <v>21</v>
      </c>
      <c r="K8" s="19">
        <f>J8/A3</f>
        <v>6.9078947368421059E-2</v>
      </c>
      <c r="M8" s="24" t="s">
        <v>134</v>
      </c>
      <c r="N8" s="21">
        <v>288</v>
      </c>
      <c r="O8" s="22">
        <f>N8/A3</f>
        <v>0.94736842105263153</v>
      </c>
    </row>
    <row r="9" spans="1:26" x14ac:dyDescent="0.25">
      <c r="A9" s="20" t="s">
        <v>120</v>
      </c>
      <c r="B9" s="21">
        <v>49</v>
      </c>
      <c r="C9" s="22">
        <f>B9/A3</f>
        <v>0.16118421052631579</v>
      </c>
      <c r="E9" s="24" t="s">
        <v>127</v>
      </c>
      <c r="F9" s="21"/>
      <c r="G9" s="19">
        <v>0.254</v>
      </c>
      <c r="I9" s="24" t="s">
        <v>137</v>
      </c>
      <c r="J9" s="21">
        <v>19</v>
      </c>
      <c r="K9" s="19">
        <f>J9/A3</f>
        <v>6.25E-2</v>
      </c>
    </row>
    <row r="10" spans="1:26" x14ac:dyDescent="0.25">
      <c r="A10" s="20" t="s">
        <v>121</v>
      </c>
      <c r="B10" s="21">
        <v>43</v>
      </c>
      <c r="C10" s="22">
        <f>B10/A3</f>
        <v>0.14144736842105263</v>
      </c>
      <c r="E10" s="24" t="s">
        <v>128</v>
      </c>
      <c r="F10" s="21"/>
      <c r="G10" s="19">
        <v>0.113</v>
      </c>
      <c r="I10" s="24" t="s">
        <v>140</v>
      </c>
      <c r="J10" s="21">
        <v>7</v>
      </c>
      <c r="K10" s="19">
        <f>J10/A3</f>
        <v>2.3026315789473683E-2</v>
      </c>
    </row>
    <row r="11" spans="1:26" x14ac:dyDescent="0.25">
      <c r="A11" s="20" t="s">
        <v>122</v>
      </c>
      <c r="B11" s="21">
        <v>39</v>
      </c>
      <c r="C11" s="22">
        <f>B11/A3</f>
        <v>0.12828947368421054</v>
      </c>
      <c r="E11" s="24" t="s">
        <v>129</v>
      </c>
      <c r="F11" s="21"/>
      <c r="G11" s="19">
        <v>0.159</v>
      </c>
      <c r="I11" s="24" t="s">
        <v>139</v>
      </c>
      <c r="J11" s="21">
        <v>3</v>
      </c>
      <c r="K11" s="19">
        <f>J11/A3</f>
        <v>9.8684210526315784E-3</v>
      </c>
    </row>
    <row r="12" spans="1:26" x14ac:dyDescent="0.25">
      <c r="A12" s="20" t="s">
        <v>123</v>
      </c>
      <c r="B12" s="21">
        <v>28</v>
      </c>
      <c r="C12" s="22">
        <f>B12/A3</f>
        <v>9.2105263157894732E-2</v>
      </c>
      <c r="E12" s="24" t="s">
        <v>130</v>
      </c>
      <c r="F12" s="21"/>
      <c r="G12" s="19">
        <v>3.1E-2</v>
      </c>
      <c r="I12" s="24" t="s">
        <v>141</v>
      </c>
      <c r="J12" s="21">
        <v>1</v>
      </c>
      <c r="K12" s="19">
        <f>J12/A3</f>
        <v>3.2894736842105261E-3</v>
      </c>
    </row>
    <row r="13" spans="1:26" x14ac:dyDescent="0.25">
      <c r="A13" s="20" t="s">
        <v>124</v>
      </c>
      <c r="B13" s="21">
        <v>18</v>
      </c>
      <c r="C13" s="22">
        <f>B13/A3</f>
        <v>5.921052631578947E-2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B1" zoomScaleNormal="100" workbookViewId="0">
      <selection activeCell="D14" sqref="D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14.5703125" customWidth="1"/>
    <col min="30" max="30" width="10.140625" bestFit="1" customWidth="1"/>
    <col min="33" max="33" width="33.5703125" customWidth="1"/>
    <col min="34" max="34" width="2.85546875" customWidth="1"/>
  </cols>
  <sheetData>
    <row r="1" spans="1:26" ht="23.25" x14ac:dyDescent="0.35">
      <c r="A1" s="262" t="s">
        <v>264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245</v>
      </c>
      <c r="B4" s="318"/>
      <c r="C4" s="318"/>
      <c r="D4" s="318"/>
      <c r="E4" s="318"/>
      <c r="F4" s="318"/>
      <c r="G4" s="318"/>
      <c r="H4" s="318"/>
    </row>
    <row r="5" spans="1:26" ht="36" customHeight="1" x14ac:dyDescent="0.25">
      <c r="A5" s="316" t="s">
        <v>211</v>
      </c>
      <c r="B5" s="317" t="s">
        <v>143</v>
      </c>
      <c r="C5" s="317" t="s">
        <v>213</v>
      </c>
      <c r="D5" s="317" t="s">
        <v>246</v>
      </c>
      <c r="E5" s="317" t="s">
        <v>231</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247</v>
      </c>
      <c r="B7" s="196">
        <v>1</v>
      </c>
      <c r="C7" s="197">
        <f>'1A'!B13</f>
        <v>12.1</v>
      </c>
      <c r="D7" s="198" t="s">
        <v>186</v>
      </c>
      <c r="E7" s="199">
        <f t="shared" ref="E7:E12" si="0">W19-B19</f>
        <v>-181</v>
      </c>
      <c r="F7" s="200">
        <f t="shared" ref="F7:F12" si="1">W29</f>
        <v>-0.3731958762886598</v>
      </c>
      <c r="G7" s="201">
        <f t="shared" ref="G7:G12" si="2">S38-B38</f>
        <v>4.09</v>
      </c>
      <c r="H7" s="202">
        <f t="shared" ref="H7:H12" si="3">S48</f>
        <v>0.46266968325791852</v>
      </c>
      <c r="P7"/>
      <c r="R7" s="10"/>
    </row>
    <row r="8" spans="1:26" ht="15.75" thickTop="1" x14ac:dyDescent="0.25">
      <c r="A8" s="178" t="s">
        <v>262</v>
      </c>
      <c r="B8" s="172">
        <v>0.97</v>
      </c>
      <c r="C8" s="185">
        <f>S39</f>
        <v>14.35</v>
      </c>
      <c r="D8" s="187">
        <f>C8-C7</f>
        <v>2.25</v>
      </c>
      <c r="E8" s="174">
        <f t="shared" si="0"/>
        <v>1404</v>
      </c>
      <c r="F8" s="173">
        <f t="shared" si="1"/>
        <v>2.5856353591160222</v>
      </c>
      <c r="G8" s="176">
        <f t="shared" si="2"/>
        <v>5.4699999999999989</v>
      </c>
      <c r="H8" s="177">
        <f t="shared" si="3"/>
        <v>0.61599099099099086</v>
      </c>
      <c r="P8"/>
      <c r="R8" s="10"/>
    </row>
    <row r="9" spans="1:26" x14ac:dyDescent="0.25">
      <c r="A9" s="178" t="s">
        <v>258</v>
      </c>
      <c r="B9" s="164">
        <v>0.95</v>
      </c>
      <c r="C9" s="185">
        <f t="shared" ref="C9:C12" si="4">S40</f>
        <v>10.6</v>
      </c>
      <c r="D9" s="187">
        <f>C9-C7</f>
        <v>-1.5</v>
      </c>
      <c r="E9" s="174">
        <f t="shared" si="0"/>
        <v>-326</v>
      </c>
      <c r="F9" s="173">
        <f t="shared" si="1"/>
        <v>-0.19781553398058252</v>
      </c>
      <c r="G9" s="175">
        <f t="shared" si="2"/>
        <v>-0.5600000000000005</v>
      </c>
      <c r="H9" s="177">
        <f t="shared" si="3"/>
        <v>-5.0179211469534094E-2</v>
      </c>
      <c r="P9"/>
      <c r="R9" s="10"/>
    </row>
    <row r="10" spans="1:26" x14ac:dyDescent="0.25">
      <c r="A10" s="178" t="s">
        <v>260</v>
      </c>
      <c r="B10" s="164">
        <v>0.95</v>
      </c>
      <c r="C10" s="185">
        <f t="shared" si="4"/>
        <v>14.21</v>
      </c>
      <c r="D10" s="187">
        <f>C10-C7</f>
        <v>2.1100000000000012</v>
      </c>
      <c r="E10" s="174">
        <f t="shared" si="0"/>
        <v>-268</v>
      </c>
      <c r="F10" s="173">
        <f t="shared" si="1"/>
        <v>-0.11232187761944677</v>
      </c>
      <c r="G10" s="175">
        <f t="shared" si="2"/>
        <v>7.9400000000000013</v>
      </c>
      <c r="H10" s="177">
        <f t="shared" si="3"/>
        <v>1.2663476874003192</v>
      </c>
      <c r="P10"/>
      <c r="R10" s="10"/>
    </row>
    <row r="11" spans="1:26" x14ac:dyDescent="0.25">
      <c r="A11" s="178" t="s">
        <v>259</v>
      </c>
      <c r="B11" s="164">
        <v>0.95</v>
      </c>
      <c r="C11" s="185">
        <f t="shared" si="4"/>
        <v>16.3</v>
      </c>
      <c r="D11" s="187">
        <f>C11-C7</f>
        <v>4.2000000000000011</v>
      </c>
      <c r="E11" s="174">
        <f t="shared" si="0"/>
        <v>-160</v>
      </c>
      <c r="F11" s="173">
        <f t="shared" si="1"/>
        <v>-0.86021505376344087</v>
      </c>
      <c r="G11" s="175">
        <f t="shared" si="2"/>
        <v>7.3500000000000014</v>
      </c>
      <c r="H11" s="177">
        <f t="shared" si="3"/>
        <v>0.8212290502793298</v>
      </c>
      <c r="P11"/>
      <c r="R11" s="10"/>
    </row>
    <row r="12" spans="1:26" ht="15.75" thickBot="1" x14ac:dyDescent="0.3">
      <c r="A12" s="179" t="s">
        <v>261</v>
      </c>
      <c r="B12" s="180">
        <v>0.94</v>
      </c>
      <c r="C12" s="186">
        <f t="shared" si="4"/>
        <v>16.64</v>
      </c>
      <c r="D12" s="188">
        <f>C12-C7</f>
        <v>4.5400000000000009</v>
      </c>
      <c r="E12" s="181">
        <f t="shared" si="0"/>
        <v>-215</v>
      </c>
      <c r="F12" s="182">
        <f t="shared" si="1"/>
        <v>-0.46137339055793991</v>
      </c>
      <c r="G12" s="183">
        <f t="shared" si="2"/>
        <v>6.76</v>
      </c>
      <c r="H12" s="184">
        <f t="shared" si="3"/>
        <v>0.68421052631578938</v>
      </c>
      <c r="P12"/>
      <c r="R12" s="10"/>
    </row>
    <row r="13" spans="1:26" x14ac:dyDescent="0.25">
      <c r="A13" s="1"/>
      <c r="B13" s="35"/>
      <c r="C13" s="36"/>
      <c r="D13" s="36"/>
    </row>
    <row r="14" spans="1:26" x14ac:dyDescent="0.25">
      <c r="D14" s="221"/>
    </row>
    <row r="17" spans="1:26" ht="15.75" x14ac:dyDescent="0.25">
      <c r="A17" s="315" t="s">
        <v>326</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247</v>
      </c>
      <c r="B19" s="166">
        <v>485</v>
      </c>
      <c r="C19" s="166">
        <v>485</v>
      </c>
      <c r="D19" s="166">
        <v>473</v>
      </c>
      <c r="E19" s="166">
        <v>447</v>
      </c>
      <c r="F19" s="166">
        <v>439</v>
      </c>
      <c r="G19" s="166">
        <v>435</v>
      </c>
      <c r="H19" s="166">
        <v>427</v>
      </c>
      <c r="I19" s="166">
        <v>424</v>
      </c>
      <c r="J19" s="166">
        <v>425</v>
      </c>
      <c r="K19" s="166">
        <v>433</v>
      </c>
      <c r="L19" s="166">
        <v>429</v>
      </c>
      <c r="M19" s="166">
        <v>465</v>
      </c>
      <c r="N19" s="166">
        <v>452</v>
      </c>
      <c r="O19" s="166">
        <v>445</v>
      </c>
      <c r="P19" s="166">
        <v>424</v>
      </c>
      <c r="Q19" s="166">
        <v>410</v>
      </c>
      <c r="R19" s="166">
        <v>388</v>
      </c>
      <c r="S19" s="166">
        <v>380</v>
      </c>
      <c r="T19" s="166">
        <v>400</v>
      </c>
      <c r="U19" s="166">
        <v>325</v>
      </c>
      <c r="V19" s="166">
        <v>320</v>
      </c>
      <c r="W19" s="166">
        <v>304</v>
      </c>
    </row>
    <row r="20" spans="1:26" ht="15.75" thickTop="1" x14ac:dyDescent="0.25">
      <c r="A20" s="143" t="s">
        <v>262</v>
      </c>
      <c r="B20" s="144">
        <v>543</v>
      </c>
      <c r="C20" s="144">
        <v>672</v>
      </c>
      <c r="D20" s="144">
        <v>781</v>
      </c>
      <c r="E20" s="144">
        <v>783</v>
      </c>
      <c r="F20" s="144">
        <v>835</v>
      </c>
      <c r="G20" s="144">
        <v>935</v>
      </c>
      <c r="H20" s="144">
        <v>1115</v>
      </c>
      <c r="I20" s="144">
        <v>1218</v>
      </c>
      <c r="J20" s="144">
        <v>1308</v>
      </c>
      <c r="K20" s="144">
        <v>1375</v>
      </c>
      <c r="L20" s="144">
        <v>1369</v>
      </c>
      <c r="M20" s="144">
        <v>1444</v>
      </c>
      <c r="N20" s="144">
        <v>1704</v>
      </c>
      <c r="O20" s="144">
        <v>1800</v>
      </c>
      <c r="P20" s="144">
        <v>2029</v>
      </c>
      <c r="Q20" s="144">
        <v>2036</v>
      </c>
      <c r="R20" s="144">
        <v>1981</v>
      </c>
      <c r="S20" s="144">
        <v>1991</v>
      </c>
      <c r="T20" s="144">
        <v>1977</v>
      </c>
      <c r="U20" s="144">
        <v>1764</v>
      </c>
      <c r="V20" s="144">
        <v>1814</v>
      </c>
      <c r="W20" s="144">
        <v>1947</v>
      </c>
    </row>
    <row r="21" spans="1:26" x14ac:dyDescent="0.25">
      <c r="A21" s="143" t="s">
        <v>258</v>
      </c>
      <c r="B21" s="144">
        <v>1648</v>
      </c>
      <c r="C21" s="144">
        <v>1638</v>
      </c>
      <c r="D21" s="144">
        <v>1637</v>
      </c>
      <c r="E21" s="144">
        <v>1600</v>
      </c>
      <c r="F21" s="144">
        <v>1542</v>
      </c>
      <c r="G21" s="144">
        <v>1557</v>
      </c>
      <c r="H21" s="144">
        <v>1590</v>
      </c>
      <c r="I21" s="144">
        <v>1492</v>
      </c>
      <c r="J21" s="144">
        <v>1376</v>
      </c>
      <c r="K21" s="144">
        <v>1314</v>
      </c>
      <c r="L21" s="144">
        <v>1405</v>
      </c>
      <c r="M21" s="144">
        <v>1460</v>
      </c>
      <c r="N21" s="144">
        <v>1551</v>
      </c>
      <c r="O21" s="144">
        <v>1556</v>
      </c>
      <c r="P21" s="144">
        <v>1619</v>
      </c>
      <c r="Q21" s="144">
        <v>1697</v>
      </c>
      <c r="R21" s="144">
        <v>1732</v>
      </c>
      <c r="S21" s="144">
        <v>1634</v>
      </c>
      <c r="T21" s="144">
        <v>1603</v>
      </c>
      <c r="U21" s="144">
        <v>1118</v>
      </c>
      <c r="V21" s="144">
        <v>1127</v>
      </c>
      <c r="W21" s="144">
        <v>1322</v>
      </c>
    </row>
    <row r="22" spans="1:26" x14ac:dyDescent="0.25">
      <c r="A22" s="143" t="s">
        <v>260</v>
      </c>
      <c r="B22" s="144">
        <v>2386</v>
      </c>
      <c r="C22" s="144">
        <v>2429</v>
      </c>
      <c r="D22" s="144">
        <v>2426</v>
      </c>
      <c r="E22" s="144">
        <v>2431</v>
      </c>
      <c r="F22" s="144">
        <v>2431</v>
      </c>
      <c r="G22" s="144">
        <v>2424</v>
      </c>
      <c r="H22" s="144">
        <v>2423</v>
      </c>
      <c r="I22" s="144">
        <v>2406</v>
      </c>
      <c r="J22" s="144">
        <v>2254</v>
      </c>
      <c r="K22" s="144">
        <v>2189</v>
      </c>
      <c r="L22" s="144">
        <v>2171</v>
      </c>
      <c r="M22" s="144">
        <v>2152</v>
      </c>
      <c r="N22" s="144">
        <v>2185</v>
      </c>
      <c r="O22" s="144">
        <v>2226</v>
      </c>
      <c r="P22" s="144">
        <v>2277</v>
      </c>
      <c r="Q22" s="144">
        <v>2378</v>
      </c>
      <c r="R22" s="144">
        <v>2444</v>
      </c>
      <c r="S22" s="144">
        <v>2437</v>
      </c>
      <c r="T22" s="144">
        <v>2482</v>
      </c>
      <c r="U22" s="144">
        <v>1839</v>
      </c>
      <c r="V22" s="144">
        <v>1800</v>
      </c>
      <c r="W22" s="144">
        <v>2118</v>
      </c>
    </row>
    <row r="23" spans="1:26" x14ac:dyDescent="0.25">
      <c r="A23" s="143" t="s">
        <v>259</v>
      </c>
      <c r="B23" s="146">
        <v>186</v>
      </c>
      <c r="C23" s="146">
        <v>182</v>
      </c>
      <c r="D23" s="146">
        <v>168</v>
      </c>
      <c r="E23" s="146">
        <v>162</v>
      </c>
      <c r="F23" s="146">
        <v>163</v>
      </c>
      <c r="G23" s="146">
        <v>144</v>
      </c>
      <c r="H23" s="146">
        <v>142</v>
      </c>
      <c r="I23" s="146">
        <v>155</v>
      </c>
      <c r="J23" s="146">
        <v>164</v>
      </c>
      <c r="K23" s="146">
        <v>167</v>
      </c>
      <c r="L23" s="146">
        <v>167</v>
      </c>
      <c r="M23" s="146">
        <v>165</v>
      </c>
      <c r="N23" s="146">
        <v>173</v>
      </c>
      <c r="O23" s="146">
        <v>174</v>
      </c>
      <c r="P23" s="146">
        <v>183</v>
      </c>
      <c r="Q23" s="146">
        <v>182</v>
      </c>
      <c r="R23" s="146">
        <v>154</v>
      </c>
      <c r="S23" s="146">
        <v>126</v>
      </c>
      <c r="T23" s="146">
        <v>48</v>
      </c>
      <c r="U23" s="146">
        <v>33</v>
      </c>
      <c r="V23" s="146">
        <v>16</v>
      </c>
      <c r="W23" s="146">
        <v>26</v>
      </c>
    </row>
    <row r="24" spans="1:26" x14ac:dyDescent="0.25">
      <c r="A24" s="143" t="s">
        <v>261</v>
      </c>
      <c r="B24" s="146">
        <v>466</v>
      </c>
      <c r="C24" s="146">
        <v>482</v>
      </c>
      <c r="D24" s="146">
        <v>491</v>
      </c>
      <c r="E24" s="146">
        <v>468</v>
      </c>
      <c r="F24" s="146">
        <v>456</v>
      </c>
      <c r="G24" s="146">
        <v>453</v>
      </c>
      <c r="H24" s="146">
        <v>434</v>
      </c>
      <c r="I24" s="146">
        <v>402</v>
      </c>
      <c r="J24" s="146">
        <v>387</v>
      </c>
      <c r="K24" s="146">
        <v>413</v>
      </c>
      <c r="L24" s="146">
        <v>428</v>
      </c>
      <c r="M24" s="146">
        <v>451</v>
      </c>
      <c r="N24" s="146">
        <v>457</v>
      </c>
      <c r="O24" s="146">
        <v>435</v>
      </c>
      <c r="P24" s="146">
        <v>403</v>
      </c>
      <c r="Q24" s="146">
        <v>380</v>
      </c>
      <c r="R24" s="146">
        <v>371</v>
      </c>
      <c r="S24" s="146">
        <v>332</v>
      </c>
      <c r="T24" s="146">
        <v>310</v>
      </c>
      <c r="U24" s="146">
        <v>279</v>
      </c>
      <c r="V24" s="146">
        <v>253</v>
      </c>
      <c r="W24" s="146">
        <v>251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327</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247</v>
      </c>
      <c r="B29" s="167">
        <f t="shared" ref="B29:B34" si="5">(B19-B19)/B19</f>
        <v>0</v>
      </c>
      <c r="C29" s="167">
        <f t="shared" ref="C29:C34" si="6">(C19-B19)/B19</f>
        <v>0</v>
      </c>
      <c r="D29" s="167">
        <f t="shared" ref="D29:D34" si="7">(D19-B19)/B19</f>
        <v>-2.4742268041237112E-2</v>
      </c>
      <c r="E29" s="167">
        <f t="shared" ref="E29:E34" si="8">(E19-B19)/B19</f>
        <v>-7.8350515463917525E-2</v>
      </c>
      <c r="F29" s="167">
        <f t="shared" ref="F29:F34" si="9">(F19-B19)/B19</f>
        <v>-9.4845360824742264E-2</v>
      </c>
      <c r="G29" s="167">
        <f t="shared" ref="G29:G34" si="10">(G19-B19)/B19</f>
        <v>-0.10309278350515463</v>
      </c>
      <c r="H29" s="167">
        <f t="shared" ref="H29:H34" si="11">(H19-B19)/B19</f>
        <v>-0.11958762886597939</v>
      </c>
      <c r="I29" s="167">
        <f t="shared" ref="I29:I34" si="12">(I19-B19)/B19</f>
        <v>-0.12577319587628866</v>
      </c>
      <c r="J29" s="167">
        <f t="shared" ref="J29:J34" si="13">(J19-B19)/B19</f>
        <v>-0.12371134020618557</v>
      </c>
      <c r="K29" s="167">
        <f t="shared" ref="K29:K34" si="14">(K19-B19)/B19</f>
        <v>-0.10721649484536082</v>
      </c>
      <c r="L29" s="167">
        <f t="shared" ref="L29:L34" si="15">(L19-B19)/B19</f>
        <v>-0.1154639175257732</v>
      </c>
      <c r="M29" s="167">
        <f t="shared" ref="M29:M34" si="16">(M19-B19)/B19</f>
        <v>-4.1237113402061855E-2</v>
      </c>
      <c r="N29" s="167">
        <f t="shared" ref="N29:N34" si="17">(N19-B19)/B19</f>
        <v>-6.8041237113402056E-2</v>
      </c>
      <c r="O29" s="167">
        <f t="shared" ref="O29:O34" si="18">(O19-B19)/B19</f>
        <v>-8.247422680412371E-2</v>
      </c>
      <c r="P29" s="167">
        <f t="shared" ref="P29:P34" si="19">(P19-B19)/B19</f>
        <v>-0.12577319587628866</v>
      </c>
      <c r="Q29" s="167">
        <f t="shared" ref="Q29:Q34" si="20">(Q19-B19)/B19</f>
        <v>-0.15463917525773196</v>
      </c>
      <c r="R29" s="167">
        <f t="shared" ref="R29:R34" si="21">(R19-B19)/B19</f>
        <v>-0.2</v>
      </c>
      <c r="S29" s="167">
        <f t="shared" ref="S29:S34" si="22">(S19-B19)/B19</f>
        <v>-0.21649484536082475</v>
      </c>
      <c r="T29" s="167">
        <f t="shared" ref="T29:T34" si="23">(T19-B19)/B19</f>
        <v>-0.17525773195876287</v>
      </c>
      <c r="U29" s="167">
        <f t="shared" ref="U29:U34" si="24">(U19-B19)/B19</f>
        <v>-0.32989690721649484</v>
      </c>
      <c r="V29" s="167">
        <f t="shared" ref="V29:V34" si="25">(V19-B19)/B19</f>
        <v>-0.34020618556701032</v>
      </c>
      <c r="W29" s="167">
        <f t="shared" ref="W29:W34" si="26">(W19-B19)/B19</f>
        <v>-0.3731958762886598</v>
      </c>
      <c r="Y29" t="s">
        <v>258</v>
      </c>
      <c r="Z29" s="216">
        <v>-0.56000000000000005</v>
      </c>
    </row>
    <row r="30" spans="1:26" ht="15.75" thickTop="1" x14ac:dyDescent="0.25">
      <c r="A30" s="143" t="s">
        <v>262</v>
      </c>
      <c r="B30" s="147">
        <f t="shared" si="5"/>
        <v>0</v>
      </c>
      <c r="C30" s="147">
        <f t="shared" si="6"/>
        <v>0.23756906077348067</v>
      </c>
      <c r="D30" s="147">
        <f t="shared" si="7"/>
        <v>0.43830570902394106</v>
      </c>
      <c r="E30" s="147">
        <f t="shared" si="8"/>
        <v>0.44198895027624308</v>
      </c>
      <c r="F30" s="147">
        <f t="shared" si="9"/>
        <v>0.53775322283609572</v>
      </c>
      <c r="G30" s="147">
        <f t="shared" si="10"/>
        <v>0.7219152854511971</v>
      </c>
      <c r="H30" s="147">
        <f t="shared" si="11"/>
        <v>1.0534069981583793</v>
      </c>
      <c r="I30" s="147">
        <f t="shared" si="12"/>
        <v>1.2430939226519337</v>
      </c>
      <c r="J30" s="147">
        <f t="shared" si="13"/>
        <v>1.4088397790055249</v>
      </c>
      <c r="K30" s="147">
        <f t="shared" si="14"/>
        <v>1.5322283609576428</v>
      </c>
      <c r="L30" s="147">
        <f t="shared" si="15"/>
        <v>1.5211786372007365</v>
      </c>
      <c r="M30" s="147">
        <f t="shared" si="16"/>
        <v>1.6593001841620627</v>
      </c>
      <c r="N30" s="147">
        <f t="shared" si="17"/>
        <v>2.1381215469613259</v>
      </c>
      <c r="O30" s="147">
        <f t="shared" si="18"/>
        <v>2.3149171270718232</v>
      </c>
      <c r="P30" s="147">
        <f t="shared" si="19"/>
        <v>2.7366482504604051</v>
      </c>
      <c r="Q30" s="147">
        <f t="shared" si="20"/>
        <v>2.7495395948434624</v>
      </c>
      <c r="R30" s="147">
        <f t="shared" si="21"/>
        <v>2.6482504604051567</v>
      </c>
      <c r="S30" s="147">
        <f t="shared" si="22"/>
        <v>2.6666666666666665</v>
      </c>
      <c r="T30" s="147">
        <f t="shared" si="23"/>
        <v>2.6408839779005526</v>
      </c>
      <c r="U30" s="147">
        <f t="shared" si="24"/>
        <v>2.2486187845303869</v>
      </c>
      <c r="V30" s="147">
        <f t="shared" si="25"/>
        <v>2.3406998158379375</v>
      </c>
      <c r="W30" s="147">
        <f t="shared" si="26"/>
        <v>2.5856353591160222</v>
      </c>
      <c r="Y30" t="s">
        <v>247</v>
      </c>
      <c r="Z30" s="214">
        <v>4.09</v>
      </c>
    </row>
    <row r="31" spans="1:26" x14ac:dyDescent="0.25">
      <c r="A31" s="143" t="s">
        <v>258</v>
      </c>
      <c r="B31" s="147">
        <f t="shared" si="5"/>
        <v>0</v>
      </c>
      <c r="C31" s="147">
        <f t="shared" si="6"/>
        <v>-6.0679611650485436E-3</v>
      </c>
      <c r="D31" s="147">
        <f t="shared" si="7"/>
        <v>-6.6747572815533977E-3</v>
      </c>
      <c r="E31" s="147">
        <f t="shared" si="8"/>
        <v>-2.9126213592233011E-2</v>
      </c>
      <c r="F31" s="147">
        <f t="shared" si="9"/>
        <v>-6.4320388349514562E-2</v>
      </c>
      <c r="G31" s="147">
        <f t="shared" si="10"/>
        <v>-5.5218446601941751E-2</v>
      </c>
      <c r="H31" s="147">
        <f t="shared" si="11"/>
        <v>-3.5194174757281552E-2</v>
      </c>
      <c r="I31" s="147">
        <f t="shared" si="12"/>
        <v>-9.4660194174757281E-2</v>
      </c>
      <c r="J31" s="147">
        <f t="shared" si="13"/>
        <v>-0.1650485436893204</v>
      </c>
      <c r="K31" s="147">
        <f t="shared" si="14"/>
        <v>-0.20266990291262135</v>
      </c>
      <c r="L31" s="147">
        <f t="shared" si="15"/>
        <v>-0.1474514563106796</v>
      </c>
      <c r="M31" s="147">
        <f t="shared" si="16"/>
        <v>-0.11407766990291263</v>
      </c>
      <c r="N31" s="147">
        <f t="shared" si="17"/>
        <v>-5.8859223300970875E-2</v>
      </c>
      <c r="O31" s="147">
        <f t="shared" si="18"/>
        <v>-5.5825242718446605E-2</v>
      </c>
      <c r="P31" s="147">
        <f t="shared" si="19"/>
        <v>-1.7597087378640776E-2</v>
      </c>
      <c r="Q31" s="147">
        <f t="shared" si="20"/>
        <v>2.9733009708737865E-2</v>
      </c>
      <c r="R31" s="147">
        <f t="shared" si="21"/>
        <v>5.0970873786407765E-2</v>
      </c>
      <c r="S31" s="147">
        <f t="shared" si="22"/>
        <v>-8.4951456310679609E-3</v>
      </c>
      <c r="T31" s="147">
        <f t="shared" si="23"/>
        <v>-2.7305825242718445E-2</v>
      </c>
      <c r="U31" s="147">
        <f t="shared" si="24"/>
        <v>-0.32160194174757284</v>
      </c>
      <c r="V31" s="147">
        <f t="shared" si="25"/>
        <v>-0.31614077669902912</v>
      </c>
      <c r="W31" s="147">
        <f t="shared" si="26"/>
        <v>-0.19781553398058252</v>
      </c>
      <c r="Y31" t="s">
        <v>262</v>
      </c>
      <c r="Z31" s="214">
        <v>5.47</v>
      </c>
    </row>
    <row r="32" spans="1:26" x14ac:dyDescent="0.25">
      <c r="A32" s="143" t="s">
        <v>260</v>
      </c>
      <c r="B32" s="147">
        <f t="shared" si="5"/>
        <v>0</v>
      </c>
      <c r="C32" s="147">
        <f t="shared" si="6"/>
        <v>1.8021793797150042E-2</v>
      </c>
      <c r="D32" s="147">
        <f t="shared" si="7"/>
        <v>1.6764459346186086E-2</v>
      </c>
      <c r="E32" s="147">
        <f t="shared" si="8"/>
        <v>1.8860016764459347E-2</v>
      </c>
      <c r="F32" s="147">
        <f t="shared" si="9"/>
        <v>1.8860016764459347E-2</v>
      </c>
      <c r="G32" s="147">
        <f t="shared" si="10"/>
        <v>1.5926236378876781E-2</v>
      </c>
      <c r="H32" s="147">
        <f t="shared" si="11"/>
        <v>1.550712489522213E-2</v>
      </c>
      <c r="I32" s="147">
        <f t="shared" si="12"/>
        <v>8.3822296730930428E-3</v>
      </c>
      <c r="J32" s="147">
        <f t="shared" si="13"/>
        <v>-5.5322715842414084E-2</v>
      </c>
      <c r="K32" s="147">
        <f t="shared" si="14"/>
        <v>-8.2564962279966472E-2</v>
      </c>
      <c r="L32" s="147">
        <f t="shared" si="15"/>
        <v>-9.0108968985750215E-2</v>
      </c>
      <c r="M32" s="147">
        <f t="shared" si="16"/>
        <v>-9.8072087175188602E-2</v>
      </c>
      <c r="N32" s="147">
        <f t="shared" si="17"/>
        <v>-8.4241408214585076E-2</v>
      </c>
      <c r="O32" s="147">
        <f t="shared" si="18"/>
        <v>-6.7057837384744343E-2</v>
      </c>
      <c r="P32" s="147">
        <f t="shared" si="19"/>
        <v>-4.568315171835708E-2</v>
      </c>
      <c r="Q32" s="147">
        <f t="shared" si="20"/>
        <v>-3.3528918692372171E-3</v>
      </c>
      <c r="R32" s="147">
        <f t="shared" si="21"/>
        <v>2.4308466051969825E-2</v>
      </c>
      <c r="S32" s="147">
        <f t="shared" si="22"/>
        <v>2.1374685666387259E-2</v>
      </c>
      <c r="T32" s="147">
        <f t="shared" si="23"/>
        <v>4.0234702430846606E-2</v>
      </c>
      <c r="U32" s="147">
        <f t="shared" si="24"/>
        <v>-0.22925398155909471</v>
      </c>
      <c r="V32" s="147">
        <f t="shared" si="25"/>
        <v>-0.24559932942162616</v>
      </c>
      <c r="W32" s="147">
        <f t="shared" si="26"/>
        <v>-0.11232187761944677</v>
      </c>
      <c r="Y32" t="s">
        <v>261</v>
      </c>
      <c r="Z32" s="214">
        <v>6.76</v>
      </c>
    </row>
    <row r="33" spans="1:26" x14ac:dyDescent="0.25">
      <c r="A33" s="143" t="s">
        <v>259</v>
      </c>
      <c r="B33" s="147">
        <f t="shared" si="5"/>
        <v>0</v>
      </c>
      <c r="C33" s="147">
        <f t="shared" si="6"/>
        <v>-2.1505376344086023E-2</v>
      </c>
      <c r="D33" s="147">
        <f t="shared" si="7"/>
        <v>-9.6774193548387094E-2</v>
      </c>
      <c r="E33" s="147">
        <f t="shared" si="8"/>
        <v>-0.12903225806451613</v>
      </c>
      <c r="F33" s="147">
        <f t="shared" si="9"/>
        <v>-0.12365591397849462</v>
      </c>
      <c r="G33" s="147">
        <f t="shared" si="10"/>
        <v>-0.22580645161290322</v>
      </c>
      <c r="H33" s="147">
        <f t="shared" si="11"/>
        <v>-0.23655913978494625</v>
      </c>
      <c r="I33" s="147">
        <f t="shared" si="12"/>
        <v>-0.16666666666666666</v>
      </c>
      <c r="J33" s="147">
        <f t="shared" si="13"/>
        <v>-0.11827956989247312</v>
      </c>
      <c r="K33" s="147">
        <f t="shared" si="14"/>
        <v>-0.10215053763440861</v>
      </c>
      <c r="L33" s="147">
        <f t="shared" si="15"/>
        <v>-0.10215053763440861</v>
      </c>
      <c r="M33" s="147">
        <f t="shared" si="16"/>
        <v>-0.11290322580645161</v>
      </c>
      <c r="N33" s="147">
        <f t="shared" si="17"/>
        <v>-6.9892473118279563E-2</v>
      </c>
      <c r="O33" s="147">
        <f t="shared" si="18"/>
        <v>-6.4516129032258063E-2</v>
      </c>
      <c r="P33" s="147">
        <f t="shared" si="19"/>
        <v>-1.6129032258064516E-2</v>
      </c>
      <c r="Q33" s="147">
        <f t="shared" si="20"/>
        <v>-2.1505376344086023E-2</v>
      </c>
      <c r="R33" s="147">
        <f t="shared" si="21"/>
        <v>-0.17204301075268819</v>
      </c>
      <c r="S33" s="147">
        <f t="shared" si="22"/>
        <v>-0.32258064516129031</v>
      </c>
      <c r="T33" s="147">
        <f t="shared" si="23"/>
        <v>-0.74193548387096775</v>
      </c>
      <c r="U33" s="147">
        <f t="shared" si="24"/>
        <v>-0.82258064516129037</v>
      </c>
      <c r="V33" s="147">
        <f t="shared" si="25"/>
        <v>-0.91397849462365588</v>
      </c>
      <c r="W33" s="147">
        <f t="shared" si="26"/>
        <v>-0.86021505376344087</v>
      </c>
      <c r="Y33" t="s">
        <v>259</v>
      </c>
      <c r="Z33" s="214">
        <v>7.35</v>
      </c>
    </row>
    <row r="34" spans="1:26" x14ac:dyDescent="0.25">
      <c r="A34" s="143" t="s">
        <v>261</v>
      </c>
      <c r="B34" s="147">
        <f t="shared" si="5"/>
        <v>0</v>
      </c>
      <c r="C34" s="147">
        <f t="shared" si="6"/>
        <v>3.4334763948497854E-2</v>
      </c>
      <c r="D34" s="147">
        <f t="shared" si="7"/>
        <v>5.3648068669527899E-2</v>
      </c>
      <c r="E34" s="147">
        <f t="shared" si="8"/>
        <v>4.2918454935622317E-3</v>
      </c>
      <c r="F34" s="147">
        <f t="shared" si="9"/>
        <v>-2.1459227467811159E-2</v>
      </c>
      <c r="G34" s="147">
        <f t="shared" si="10"/>
        <v>-2.7896995708154508E-2</v>
      </c>
      <c r="H34" s="147">
        <f t="shared" si="11"/>
        <v>-6.8669527896995708E-2</v>
      </c>
      <c r="I34" s="147">
        <f t="shared" si="12"/>
        <v>-0.13733905579399142</v>
      </c>
      <c r="J34" s="147">
        <f t="shared" si="13"/>
        <v>-0.16952789699570817</v>
      </c>
      <c r="K34" s="147">
        <f t="shared" si="14"/>
        <v>-0.11373390557939914</v>
      </c>
      <c r="L34" s="147">
        <f t="shared" si="15"/>
        <v>-8.15450643776824E-2</v>
      </c>
      <c r="M34" s="147">
        <f t="shared" si="16"/>
        <v>-3.2188841201716736E-2</v>
      </c>
      <c r="N34" s="147">
        <f t="shared" si="17"/>
        <v>-1.9313304721030045E-2</v>
      </c>
      <c r="O34" s="147">
        <f t="shared" si="18"/>
        <v>-6.652360515021459E-2</v>
      </c>
      <c r="P34" s="147">
        <f t="shared" si="19"/>
        <v>-0.13519313304721031</v>
      </c>
      <c r="Q34" s="147">
        <f t="shared" si="20"/>
        <v>-0.18454935622317598</v>
      </c>
      <c r="R34" s="147">
        <f t="shared" si="21"/>
        <v>-0.20386266094420602</v>
      </c>
      <c r="S34" s="147">
        <f t="shared" si="22"/>
        <v>-0.28755364806866951</v>
      </c>
      <c r="T34" s="147">
        <f t="shared" si="23"/>
        <v>-0.33476394849785407</v>
      </c>
      <c r="U34" s="147">
        <f t="shared" si="24"/>
        <v>-0.40128755364806867</v>
      </c>
      <c r="V34" s="147">
        <f t="shared" si="25"/>
        <v>-0.4570815450643777</v>
      </c>
      <c r="W34" s="147">
        <f t="shared" si="26"/>
        <v>-0.46137339055793991</v>
      </c>
      <c r="Y34" t="s">
        <v>260</v>
      </c>
      <c r="Z34" s="214">
        <v>7.94</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328</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247</v>
      </c>
      <c r="B38" s="168">
        <v>8.84</v>
      </c>
      <c r="C38" s="168">
        <v>8.7899999999999991</v>
      </c>
      <c r="D38" s="168">
        <v>9.0399999999999991</v>
      </c>
      <c r="E38" s="168">
        <v>10.06</v>
      </c>
      <c r="F38" s="168">
        <v>10.06</v>
      </c>
      <c r="G38" s="168">
        <v>9.56</v>
      </c>
      <c r="H38" s="168">
        <v>9.3000000000000007</v>
      </c>
      <c r="I38" s="168">
        <v>9.2799999999999994</v>
      </c>
      <c r="J38" s="168">
        <v>9.6999999999999993</v>
      </c>
      <c r="K38" s="168">
        <v>9.5500000000000007</v>
      </c>
      <c r="L38" s="168">
        <v>9.98</v>
      </c>
      <c r="M38" s="168">
        <v>10.24</v>
      </c>
      <c r="N38" s="168">
        <v>10.74</v>
      </c>
      <c r="O38" s="168">
        <v>10.99</v>
      </c>
      <c r="P38" s="168">
        <v>11.4</v>
      </c>
      <c r="Q38" s="168">
        <v>11.77</v>
      </c>
      <c r="R38" s="168">
        <v>11.62</v>
      </c>
      <c r="S38" s="169">
        <v>12.93</v>
      </c>
      <c r="T38" s="214">
        <f>S38-(B38*1.4985)</f>
        <v>-0.31673999999999936</v>
      </c>
      <c r="U38" s="220">
        <f>T38/B38</f>
        <v>-3.5830316742081376E-2</v>
      </c>
    </row>
    <row r="39" spans="1:26" ht="15.75" thickTop="1" x14ac:dyDescent="0.25">
      <c r="A39" s="143" t="s">
        <v>262</v>
      </c>
      <c r="B39" s="150">
        <v>8.8800000000000008</v>
      </c>
      <c r="C39" s="150">
        <v>9.26</v>
      </c>
      <c r="D39" s="150">
        <v>9.68</v>
      </c>
      <c r="E39" s="150">
        <v>9.9600000000000009</v>
      </c>
      <c r="F39" s="150">
        <v>9.9700000000000006</v>
      </c>
      <c r="G39" s="150">
        <v>10.71</v>
      </c>
      <c r="H39" s="150">
        <v>10.68</v>
      </c>
      <c r="I39" s="150">
        <v>10.78</v>
      </c>
      <c r="J39" s="150">
        <v>9.9499999999999993</v>
      </c>
      <c r="K39" s="150">
        <v>9.91</v>
      </c>
      <c r="L39" s="150">
        <v>10.45</v>
      </c>
      <c r="M39" s="150">
        <v>10.77</v>
      </c>
      <c r="N39" s="150">
        <v>11.33</v>
      </c>
      <c r="O39" s="150">
        <v>11.57</v>
      </c>
      <c r="P39" s="150">
        <v>12.99</v>
      </c>
      <c r="Q39" s="150">
        <v>13.36</v>
      </c>
      <c r="R39" s="150">
        <v>13.28</v>
      </c>
      <c r="S39" s="151">
        <v>14.35</v>
      </c>
      <c r="T39" s="214">
        <f t="shared" ref="T39:T43" si="27">S39-(B39*1.4985)</f>
        <v>1.0433199999999996</v>
      </c>
      <c r="U39" s="220">
        <f>T39/B39</f>
        <v>0.11749099099099093</v>
      </c>
    </row>
    <row r="40" spans="1:26" x14ac:dyDescent="0.25">
      <c r="A40" s="143" t="s">
        <v>258</v>
      </c>
      <c r="B40" s="150">
        <v>11.16</v>
      </c>
      <c r="C40" s="150">
        <v>10.81</v>
      </c>
      <c r="D40" s="150">
        <v>9.56</v>
      </c>
      <c r="E40" s="150">
        <v>9.93</v>
      </c>
      <c r="F40" s="150">
        <v>10.61</v>
      </c>
      <c r="G40" s="150">
        <v>10.4</v>
      </c>
      <c r="H40" s="150">
        <v>10.51</v>
      </c>
      <c r="I40" s="150">
        <v>9.68</v>
      </c>
      <c r="J40" s="150">
        <v>9.5</v>
      </c>
      <c r="K40" s="150">
        <v>9.6300000000000008</v>
      </c>
      <c r="L40" s="150">
        <v>9.9600000000000009</v>
      </c>
      <c r="M40" s="150">
        <v>9.59</v>
      </c>
      <c r="N40" s="150">
        <v>10.39</v>
      </c>
      <c r="O40" s="150">
        <v>10.220000000000001</v>
      </c>
      <c r="P40" s="150">
        <v>10.81</v>
      </c>
      <c r="Q40" s="150">
        <v>11.35</v>
      </c>
      <c r="R40" s="150">
        <v>11.07</v>
      </c>
      <c r="S40" s="151">
        <v>10.6</v>
      </c>
      <c r="T40" s="214">
        <f t="shared" si="27"/>
        <v>-6.1232600000000001</v>
      </c>
      <c r="U40" s="220">
        <f t="shared" ref="U40:U43" si="28">T40/B40</f>
        <v>-0.54867921146953402</v>
      </c>
    </row>
    <row r="41" spans="1:26" x14ac:dyDescent="0.25">
      <c r="A41" s="143" t="s">
        <v>260</v>
      </c>
      <c r="B41" s="150">
        <v>6.27</v>
      </c>
      <c r="C41" s="150">
        <v>6.62</v>
      </c>
      <c r="D41" s="150">
        <v>7.45</v>
      </c>
      <c r="E41" s="150">
        <v>7.81</v>
      </c>
      <c r="F41" s="150">
        <v>8.2200000000000006</v>
      </c>
      <c r="G41" s="150">
        <v>8.4</v>
      </c>
      <c r="H41" s="150">
        <v>8.8800000000000008</v>
      </c>
      <c r="I41" s="150">
        <v>8.85</v>
      </c>
      <c r="J41" s="150">
        <v>8.8000000000000007</v>
      </c>
      <c r="K41" s="150">
        <v>8.8000000000000007</v>
      </c>
      <c r="L41" s="150">
        <v>9.1300000000000008</v>
      </c>
      <c r="M41" s="150">
        <v>9.3699999999999992</v>
      </c>
      <c r="N41" s="150">
        <v>9.3800000000000008</v>
      </c>
      <c r="O41" s="150">
        <v>9.7100000000000009</v>
      </c>
      <c r="P41" s="150">
        <v>10.19</v>
      </c>
      <c r="Q41" s="150">
        <v>10.63</v>
      </c>
      <c r="R41" s="150">
        <v>13.1</v>
      </c>
      <c r="S41" s="151">
        <v>14.21</v>
      </c>
      <c r="T41" s="214">
        <f t="shared" si="27"/>
        <v>4.8144050000000025</v>
      </c>
      <c r="U41" s="220">
        <f t="shared" si="28"/>
        <v>0.76784768740031939</v>
      </c>
    </row>
    <row r="42" spans="1:26" x14ac:dyDescent="0.25">
      <c r="A42" s="143" t="s">
        <v>259</v>
      </c>
      <c r="B42" s="150">
        <v>8.9499999999999993</v>
      </c>
      <c r="C42" s="150">
        <v>8.9700000000000006</v>
      </c>
      <c r="D42" s="150">
        <v>15.14</v>
      </c>
      <c r="E42" s="150">
        <v>15.41</v>
      </c>
      <c r="F42" s="150">
        <v>12.97</v>
      </c>
      <c r="G42" s="150">
        <v>13.11</v>
      </c>
      <c r="H42" s="150">
        <v>14.23</v>
      </c>
      <c r="I42" s="150">
        <v>14.18</v>
      </c>
      <c r="J42" s="150">
        <v>13.51</v>
      </c>
      <c r="K42" s="150">
        <v>13.58</v>
      </c>
      <c r="L42" s="150">
        <v>13.58</v>
      </c>
      <c r="M42" s="150">
        <v>13.63</v>
      </c>
      <c r="N42" s="150">
        <v>13.62</v>
      </c>
      <c r="O42" s="150">
        <v>13.91</v>
      </c>
      <c r="P42" s="150">
        <v>11.99</v>
      </c>
      <c r="Q42" s="150">
        <v>13.04</v>
      </c>
      <c r="R42" s="150">
        <v>17.41</v>
      </c>
      <c r="S42" s="151">
        <v>16.3</v>
      </c>
      <c r="T42" s="214">
        <f t="shared" si="27"/>
        <v>2.8884250000000016</v>
      </c>
      <c r="U42" s="220">
        <f t="shared" si="28"/>
        <v>0.3227290502793298</v>
      </c>
    </row>
    <row r="43" spans="1:26" x14ac:dyDescent="0.25">
      <c r="A43" s="143" t="s">
        <v>261</v>
      </c>
      <c r="B43" s="152">
        <v>9.8800000000000008</v>
      </c>
      <c r="C43" s="152">
        <v>10.36</v>
      </c>
      <c r="D43" s="152">
        <v>10.81</v>
      </c>
      <c r="E43" s="152">
        <v>10.99</v>
      </c>
      <c r="F43" s="152">
        <v>11.72</v>
      </c>
      <c r="G43" s="152">
        <v>11.97</v>
      </c>
      <c r="H43" s="152">
        <v>12.72</v>
      </c>
      <c r="I43" s="152">
        <v>11.27</v>
      </c>
      <c r="J43" s="152">
        <v>11.49</v>
      </c>
      <c r="K43" s="152">
        <v>11.6</v>
      </c>
      <c r="L43" s="152">
        <v>12.7</v>
      </c>
      <c r="M43" s="152">
        <v>13.42</v>
      </c>
      <c r="N43" s="152">
        <v>13.71</v>
      </c>
      <c r="O43" s="152">
        <v>13.86</v>
      </c>
      <c r="P43" s="152">
        <v>15.28</v>
      </c>
      <c r="Q43" s="152">
        <v>15.56</v>
      </c>
      <c r="R43" s="152">
        <v>14.74</v>
      </c>
      <c r="S43" s="153">
        <v>16.64</v>
      </c>
      <c r="T43" s="214">
        <f t="shared" si="27"/>
        <v>1.8348200000000006</v>
      </c>
      <c r="U43" s="220">
        <f t="shared" si="28"/>
        <v>0.18571052631578952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329</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247</v>
      </c>
      <c r="B48" s="167">
        <f>(B38-B38)/B38</f>
        <v>0</v>
      </c>
      <c r="C48" s="167">
        <f>(C38-B38)/B38</f>
        <v>-5.6561085972851484E-3</v>
      </c>
      <c r="D48" s="167">
        <f>(D38-B38)/B38</f>
        <v>2.2624434389140191E-2</v>
      </c>
      <c r="E48" s="167">
        <f>(E38-B38)/B38</f>
        <v>0.13800904977375572</v>
      </c>
      <c r="F48" s="167">
        <f>(F38-B38)/B38</f>
        <v>0.13800904977375572</v>
      </c>
      <c r="G48" s="167">
        <f>(G38-B38)/B38</f>
        <v>8.1447963800905049E-2</v>
      </c>
      <c r="H48" s="167">
        <f>(H38-B38)/B38</f>
        <v>5.2036199095022724E-2</v>
      </c>
      <c r="I48" s="167">
        <f>(I38-B38)/B38</f>
        <v>4.9773755656108538E-2</v>
      </c>
      <c r="J48" s="167">
        <f>(J38-B38)/B38</f>
        <v>9.7285067873303099E-2</v>
      </c>
      <c r="K48" s="167">
        <f>(K38-B38)/B38</f>
        <v>8.0316742081448067E-2</v>
      </c>
      <c r="L48" s="167">
        <f>(L38-B38)/B38</f>
        <v>0.12895927601809962</v>
      </c>
      <c r="M48" s="167">
        <f>(M38-B38)/B38</f>
        <v>0.15837104072398195</v>
      </c>
      <c r="N48" s="167">
        <f>(N38-B38)/B38</f>
        <v>0.21493212669683262</v>
      </c>
      <c r="O48" s="167">
        <f>(O38-B38)/B38</f>
        <v>0.24321266968325797</v>
      </c>
      <c r="P48" s="167">
        <f>(P38-B38)/B38</f>
        <v>0.28959276018099556</v>
      </c>
      <c r="Q48" s="167">
        <f>(Q38-B38)/B38</f>
        <v>0.33144796380090497</v>
      </c>
      <c r="R48" s="167">
        <f>(R38-B38)/B38</f>
        <v>0.31447963800904971</v>
      </c>
      <c r="S48" s="167">
        <f>(S38-B38)/B38</f>
        <v>0.46266968325791852</v>
      </c>
    </row>
    <row r="49" spans="1:19" ht="15.75" thickTop="1" x14ac:dyDescent="0.25">
      <c r="A49" s="143" t="s">
        <v>262</v>
      </c>
      <c r="B49" s="147">
        <f>(B39-B39)/B39</f>
        <v>0</v>
      </c>
      <c r="C49" s="147">
        <f>(C39-B39)/B39</f>
        <v>4.2792792792792675E-2</v>
      </c>
      <c r="D49" s="147">
        <f>(D39-B39)/B39</f>
        <v>9.0090090090089961E-2</v>
      </c>
      <c r="E49" s="147">
        <f>(E39-B39)/B39</f>
        <v>0.12162162162162161</v>
      </c>
      <c r="F49" s="147">
        <f>(F39-B39)/B39</f>
        <v>0.12274774774774772</v>
      </c>
      <c r="G49" s="147">
        <f>(G39-B39)/B39</f>
        <v>0.20608108108108106</v>
      </c>
      <c r="H49" s="147">
        <f>(H39-B39)/B39</f>
        <v>0.20270270270270258</v>
      </c>
      <c r="I49" s="147">
        <f>(I39-B39)/B39</f>
        <v>0.21396396396396378</v>
      </c>
      <c r="J49" s="147">
        <f>(J39-B39)/B39</f>
        <v>0.12049549549549532</v>
      </c>
      <c r="K49" s="147">
        <f>(K39-B39)/B39</f>
        <v>0.1159909909909909</v>
      </c>
      <c r="L49" s="147">
        <f>(L39-B39)/B39</f>
        <v>0.17680180180180161</v>
      </c>
      <c r="M49" s="147">
        <f>(M39-B39)/B39</f>
        <v>0.21283783783783769</v>
      </c>
      <c r="N49" s="147">
        <f>(N39-B39)/B39</f>
        <v>0.2759009009009008</v>
      </c>
      <c r="O49" s="147">
        <f>(O39-B39)/B39</f>
        <v>0.30292792792792783</v>
      </c>
      <c r="P49" s="147">
        <f>(P39-B39)/B39</f>
        <v>0.46283783783783772</v>
      </c>
      <c r="Q49" s="147">
        <f>(Q39-B39)/B39</f>
        <v>0.50450450450450435</v>
      </c>
      <c r="R49" s="147">
        <f>(R39-B39)/B39</f>
        <v>0.49549549549549532</v>
      </c>
      <c r="S49" s="147">
        <f>(S39-B39)/B39</f>
        <v>0.61599099099099086</v>
      </c>
    </row>
    <row r="50" spans="1:19" x14ac:dyDescent="0.25">
      <c r="A50" s="143" t="s">
        <v>258</v>
      </c>
      <c r="B50" s="147">
        <f t="shared" ref="B50:B53" si="29">(B40-B40)/B40</f>
        <v>0</v>
      </c>
      <c r="C50" s="147">
        <f t="shared" ref="C50:C53" si="30">(C40-B40)/B40</f>
        <v>-3.1362007168458751E-2</v>
      </c>
      <c r="D50" s="147">
        <f t="shared" ref="D50:D53" si="31">(D40-B40)/B40</f>
        <v>-0.14336917562724011</v>
      </c>
      <c r="E50" s="147">
        <f t="shared" ref="E50:E53" si="32">(E40-B40)/B40</f>
        <v>-0.1102150537634409</v>
      </c>
      <c r="F50" s="147">
        <f t="shared" ref="F50:F53" si="33">(F40-B40)/B40</f>
        <v>-4.9283154121863862E-2</v>
      </c>
      <c r="G50" s="147">
        <f t="shared" ref="G50:G53" si="34">(G40-B40)/B40</f>
        <v>-6.8100358422939045E-2</v>
      </c>
      <c r="H50" s="147">
        <f t="shared" ref="H50:H53" si="35">(H40-B40)/B40</f>
        <v>-5.8243727598566337E-2</v>
      </c>
      <c r="I50" s="147">
        <f t="shared" ref="I50:I53" si="36">(I40-B40)/B40</f>
        <v>-0.13261648745519716</v>
      </c>
      <c r="J50" s="147">
        <f t="shared" ref="J50:J53" si="37">(J40-B40)/B40</f>
        <v>-0.14874551971326166</v>
      </c>
      <c r="K50" s="147">
        <f t="shared" ref="K50:K53" si="38">(K40-B40)/B40</f>
        <v>-0.13709677419354832</v>
      </c>
      <c r="L50" s="147">
        <f t="shared" ref="L50:L53" si="39">(L40-B40)/B40</f>
        <v>-0.10752688172043004</v>
      </c>
      <c r="M50" s="147">
        <f t="shared" ref="M50:M53" si="40">(M40-B40)/B40</f>
        <v>-0.14068100358422941</v>
      </c>
      <c r="N50" s="147">
        <f t="shared" ref="N50:N53" si="41">(N40-B40)/B40</f>
        <v>-6.8996415770609276E-2</v>
      </c>
      <c r="O50" s="147">
        <f t="shared" ref="O50:O53" si="42">(O40-B40)/B40</f>
        <v>-8.4229390681003533E-2</v>
      </c>
      <c r="P50" s="147">
        <f t="shared" ref="P50:P53" si="43">(P40-B40)/B40</f>
        <v>-3.1362007168458751E-2</v>
      </c>
      <c r="Q50" s="147">
        <f t="shared" ref="Q50:Q53" si="44">(Q40-B40)/B40</f>
        <v>1.7025089605734723E-2</v>
      </c>
      <c r="R50" s="147">
        <f t="shared" ref="R50:R53" si="45">(R40-B40)/B40</f>
        <v>-8.0645161290322457E-3</v>
      </c>
      <c r="S50" s="147">
        <f t="shared" ref="S50:S52" si="46">(S40-B40)/B40</f>
        <v>-5.0179211469534094E-2</v>
      </c>
    </row>
    <row r="51" spans="1:19" x14ac:dyDescent="0.25">
      <c r="A51" s="143" t="s">
        <v>260</v>
      </c>
      <c r="B51" s="147">
        <f t="shared" si="29"/>
        <v>0</v>
      </c>
      <c r="C51" s="147">
        <f t="shared" si="30"/>
        <v>5.5821371610845383E-2</v>
      </c>
      <c r="D51" s="147">
        <f t="shared" si="31"/>
        <v>0.18819776714513567</v>
      </c>
      <c r="E51" s="147">
        <f t="shared" si="32"/>
        <v>0.24561403508771931</v>
      </c>
      <c r="F51" s="147">
        <f t="shared" si="33"/>
        <v>0.31100478468899539</v>
      </c>
      <c r="G51" s="147">
        <f t="shared" si="34"/>
        <v>0.33971291866028724</v>
      </c>
      <c r="H51" s="147">
        <f t="shared" si="35"/>
        <v>0.41626794258373229</v>
      </c>
      <c r="I51" s="147">
        <f t="shared" si="36"/>
        <v>0.41148325358851678</v>
      </c>
      <c r="J51" s="147">
        <f t="shared" si="37"/>
        <v>0.40350877192982476</v>
      </c>
      <c r="K51" s="147">
        <f t="shared" si="38"/>
        <v>0.40350877192982476</v>
      </c>
      <c r="L51" s="147">
        <f t="shared" si="39"/>
        <v>0.45614035087719318</v>
      </c>
      <c r="M51" s="147">
        <f t="shared" si="40"/>
        <v>0.49441786283891542</v>
      </c>
      <c r="N51" s="147">
        <f t="shared" si="41"/>
        <v>0.49601275917065413</v>
      </c>
      <c r="O51" s="147">
        <f t="shared" si="42"/>
        <v>0.5486443381180226</v>
      </c>
      <c r="P51" s="147">
        <f t="shared" si="43"/>
        <v>0.62519936204146731</v>
      </c>
      <c r="Q51" s="147">
        <f t="shared" si="44"/>
        <v>0.69537480063795876</v>
      </c>
      <c r="R51" s="147">
        <f t="shared" si="45"/>
        <v>1.0893141945773526</v>
      </c>
      <c r="S51" s="147">
        <f t="shared" si="46"/>
        <v>1.2663476874003192</v>
      </c>
    </row>
    <row r="52" spans="1:19" x14ac:dyDescent="0.25">
      <c r="A52" s="143" t="s">
        <v>259</v>
      </c>
      <c r="B52" s="147">
        <f t="shared" si="29"/>
        <v>0</v>
      </c>
      <c r="C52" s="147">
        <f t="shared" si="30"/>
        <v>2.2346368715085311E-3</v>
      </c>
      <c r="D52" s="147">
        <f t="shared" si="31"/>
        <v>0.69162011173184379</v>
      </c>
      <c r="E52" s="147">
        <f t="shared" si="32"/>
        <v>0.72178770949720683</v>
      </c>
      <c r="F52" s="147">
        <f t="shared" si="33"/>
        <v>0.44916201117318455</v>
      </c>
      <c r="G52" s="147">
        <f t="shared" si="34"/>
        <v>0.46480446927374308</v>
      </c>
      <c r="H52" s="147">
        <f t="shared" si="35"/>
        <v>0.58994413407821245</v>
      </c>
      <c r="I52" s="147">
        <f t="shared" si="36"/>
        <v>0.58435754189944145</v>
      </c>
      <c r="J52" s="147">
        <f t="shared" si="37"/>
        <v>0.50949720670391074</v>
      </c>
      <c r="K52" s="147">
        <f t="shared" si="38"/>
        <v>0.51731843575419012</v>
      </c>
      <c r="L52" s="147">
        <f t="shared" si="39"/>
        <v>0.51731843575419012</v>
      </c>
      <c r="M52" s="147">
        <f t="shared" si="40"/>
        <v>0.52290502793296112</v>
      </c>
      <c r="N52" s="147">
        <f t="shared" si="41"/>
        <v>0.52178770949720676</v>
      </c>
      <c r="O52" s="147">
        <f t="shared" si="42"/>
        <v>0.5541899441340784</v>
      </c>
      <c r="P52" s="147">
        <f t="shared" si="43"/>
        <v>0.33966480446927388</v>
      </c>
      <c r="Q52" s="147">
        <f t="shared" si="44"/>
        <v>0.4569832402234637</v>
      </c>
      <c r="R52" s="147">
        <f t="shared" si="45"/>
        <v>0.94525139664804492</v>
      </c>
      <c r="S52" s="147">
        <f t="shared" si="46"/>
        <v>0.8212290502793298</v>
      </c>
    </row>
    <row r="53" spans="1:19" x14ac:dyDescent="0.25">
      <c r="A53" s="143" t="s">
        <v>261</v>
      </c>
      <c r="B53" s="147">
        <f t="shared" si="29"/>
        <v>0</v>
      </c>
      <c r="C53" s="147">
        <f t="shared" si="30"/>
        <v>4.8582995951416866E-2</v>
      </c>
      <c r="D53" s="147">
        <f t="shared" si="31"/>
        <v>9.4129554655870404E-2</v>
      </c>
      <c r="E53" s="147">
        <f t="shared" si="32"/>
        <v>0.11234817813765176</v>
      </c>
      <c r="F53" s="147">
        <f t="shared" si="33"/>
        <v>0.18623481781376516</v>
      </c>
      <c r="G53" s="147">
        <f t="shared" si="34"/>
        <v>0.21153846153846151</v>
      </c>
      <c r="H53" s="147">
        <f t="shared" si="35"/>
        <v>0.28744939271255054</v>
      </c>
      <c r="I53" s="147">
        <f t="shared" si="36"/>
        <v>0.1406882591093116</v>
      </c>
      <c r="J53" s="147">
        <f t="shared" si="37"/>
        <v>0.16295546558704446</v>
      </c>
      <c r="K53" s="147">
        <f t="shared" si="38"/>
        <v>0.1740890688259108</v>
      </c>
      <c r="L53" s="147">
        <f t="shared" si="39"/>
        <v>0.28542510121457471</v>
      </c>
      <c r="M53" s="147">
        <f t="shared" si="40"/>
        <v>0.35829959514170029</v>
      </c>
      <c r="N53" s="147">
        <f t="shared" si="41"/>
        <v>0.38765182186234814</v>
      </c>
      <c r="O53" s="147">
        <f t="shared" si="42"/>
        <v>0.4028340080971658</v>
      </c>
      <c r="P53" s="147">
        <f t="shared" si="43"/>
        <v>0.54655870445344112</v>
      </c>
      <c r="Q53" s="147">
        <f t="shared" si="44"/>
        <v>0.57489878542510109</v>
      </c>
      <c r="R53" s="147">
        <f t="shared" si="45"/>
        <v>0.49190283400809709</v>
      </c>
      <c r="S53" s="147">
        <f>(S43-B43)/B43</f>
        <v>0.68421052631578938</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265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248</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'4C'!B19</f>
        <v>485</v>
      </c>
      <c r="C5" s="144">
        <f>'4C'!C19</f>
        <v>485</v>
      </c>
      <c r="D5" s="144">
        <f>'4C'!D19</f>
        <v>473</v>
      </c>
      <c r="E5" s="144">
        <f>'4C'!E19</f>
        <v>447</v>
      </c>
      <c r="F5" s="144">
        <f>'4C'!F19</f>
        <v>439</v>
      </c>
      <c r="G5" s="144">
        <f>'4C'!G19</f>
        <v>435</v>
      </c>
      <c r="H5" s="144">
        <f>'4C'!H19</f>
        <v>427</v>
      </c>
      <c r="I5" s="144">
        <f>'4C'!I19</f>
        <v>424</v>
      </c>
      <c r="J5" s="144">
        <f>'4C'!J19</f>
        <v>425</v>
      </c>
      <c r="K5" s="144">
        <f>'4C'!K19</f>
        <v>433</v>
      </c>
      <c r="L5" s="144">
        <f>'4C'!L19</f>
        <v>429</v>
      </c>
      <c r="M5" s="144">
        <f>'4C'!M19</f>
        <v>465</v>
      </c>
      <c r="N5" s="144">
        <f>'4C'!N19</f>
        <v>452</v>
      </c>
      <c r="O5" s="144">
        <f>'4C'!O19</f>
        <v>445</v>
      </c>
      <c r="P5" s="144">
        <f>'4C'!P19</f>
        <v>424</v>
      </c>
      <c r="Q5" s="144">
        <f>'4C'!Q19</f>
        <v>410</v>
      </c>
      <c r="R5" s="144">
        <f>'4C'!R19</f>
        <v>388</v>
      </c>
      <c r="S5" s="144">
        <f>'4C'!S19</f>
        <v>380</v>
      </c>
      <c r="T5" s="144">
        <f>'4C'!T19</f>
        <v>400</v>
      </c>
      <c r="U5" s="144">
        <f>'4C'!U19</f>
        <v>325</v>
      </c>
      <c r="V5" s="144">
        <f>'4C'!V19</f>
        <v>320</v>
      </c>
      <c r="W5" s="144">
        <f>'4C'!W19</f>
        <v>304</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249</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0</v>
      </c>
      <c r="D12" s="170">
        <f>(D5-B5)/B5</f>
        <v>-2.4742268041237112E-2</v>
      </c>
      <c r="E12" s="170">
        <f>(E5-B5)/B5</f>
        <v>-7.8350515463917525E-2</v>
      </c>
      <c r="F12" s="170">
        <f>(F5-B5)/B5</f>
        <v>-9.4845360824742264E-2</v>
      </c>
      <c r="G12" s="170">
        <f>(G5-B5)/B5</f>
        <v>-0.10309278350515463</v>
      </c>
      <c r="H12" s="170">
        <f>(H5-B5)/B5</f>
        <v>-0.11958762886597939</v>
      </c>
      <c r="I12" s="170">
        <f>(I5-B5)/B5</f>
        <v>-0.12577319587628866</v>
      </c>
      <c r="J12" s="170">
        <f>(J5-B5)/B5</f>
        <v>-0.12371134020618557</v>
      </c>
      <c r="K12" s="170">
        <f>(K5-B5)/B5</f>
        <v>-0.10721649484536082</v>
      </c>
      <c r="L12" s="170">
        <f>(L5-B5)/B5</f>
        <v>-0.1154639175257732</v>
      </c>
      <c r="M12" s="170">
        <f>(M5-B5)/B5</f>
        <v>-4.1237113402061855E-2</v>
      </c>
      <c r="N12" s="170">
        <f>(N5-B5)/B5</f>
        <v>-6.8041237113402056E-2</v>
      </c>
      <c r="O12" s="170">
        <f>(O5-B5)/B5</f>
        <v>-8.247422680412371E-2</v>
      </c>
      <c r="P12" s="170">
        <f>(P5-B5)/B5</f>
        <v>-0.12577319587628866</v>
      </c>
      <c r="Q12" s="170">
        <f>(Q5-B5)/B5</f>
        <v>-0.15463917525773196</v>
      </c>
      <c r="R12" s="170">
        <f>(R5-B5)/B5</f>
        <v>-0.2</v>
      </c>
      <c r="S12" s="170">
        <f>(S5-B5)/B5</f>
        <v>-0.21649484536082475</v>
      </c>
      <c r="T12" s="170">
        <f>(T5-B5)/B5</f>
        <v>-0.17525773195876287</v>
      </c>
      <c r="U12" s="170">
        <f>(U5-B5)/B5</f>
        <v>-0.32989690721649484</v>
      </c>
      <c r="V12" s="170">
        <f>(V5-B5)/B5</f>
        <v>-0.34020618556701032</v>
      </c>
      <c r="W12" s="170">
        <f>(W5-B5)/B5</f>
        <v>-0.3731958762886598</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5" t="s">
        <v>250</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'4C'!B38</f>
        <v>8.84</v>
      </c>
      <c r="C18" s="150">
        <f>'4C'!C38</f>
        <v>8.7899999999999991</v>
      </c>
      <c r="D18" s="150">
        <f>'4C'!D38</f>
        <v>9.0399999999999991</v>
      </c>
      <c r="E18" s="150">
        <f>'4C'!E38</f>
        <v>10.06</v>
      </c>
      <c r="F18" s="150">
        <f>'4C'!F38</f>
        <v>10.06</v>
      </c>
      <c r="G18" s="150">
        <f>'4C'!G38</f>
        <v>9.56</v>
      </c>
      <c r="H18" s="150">
        <f>'4C'!H38</f>
        <v>9.3000000000000007</v>
      </c>
      <c r="I18" s="150">
        <f>'4C'!I38</f>
        <v>9.2799999999999994</v>
      </c>
      <c r="J18" s="150">
        <f>'4C'!J38</f>
        <v>9.6999999999999993</v>
      </c>
      <c r="K18" s="150">
        <f>'4C'!K38</f>
        <v>9.5500000000000007</v>
      </c>
      <c r="L18" s="150">
        <f>'4C'!L38</f>
        <v>9.98</v>
      </c>
      <c r="M18" s="150">
        <f>'4C'!M38</f>
        <v>10.24</v>
      </c>
      <c r="N18" s="150">
        <f>'4C'!N38</f>
        <v>10.74</v>
      </c>
      <c r="O18" s="150">
        <f>'4C'!O38</f>
        <v>10.99</v>
      </c>
      <c r="P18" s="150">
        <f>'4C'!P38</f>
        <v>11.4</v>
      </c>
      <c r="Q18" s="150">
        <f>'4C'!Q38</f>
        <v>11.77</v>
      </c>
      <c r="R18" s="150">
        <f>'4C'!R38</f>
        <v>11.62</v>
      </c>
      <c r="S18" s="150">
        <f>'4C'!S38</f>
        <v>12.93</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251</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-5.6561085972851484E-3</v>
      </c>
      <c r="D25" s="170">
        <f>(D18-B18)/B18</f>
        <v>2.2624434389140191E-2</v>
      </c>
      <c r="E25" s="170">
        <f>(E18-B18)/B18</f>
        <v>0.13800904977375572</v>
      </c>
      <c r="F25" s="170">
        <f>(F18-B18)/B18</f>
        <v>0.13800904977375572</v>
      </c>
      <c r="G25" s="170">
        <f>(G18-B18)/B18</f>
        <v>8.1447963800905049E-2</v>
      </c>
      <c r="H25" s="170">
        <f>(H18-B18)/B18</f>
        <v>5.2036199095022724E-2</v>
      </c>
      <c r="I25" s="170">
        <f>(I18-B18)/B18</f>
        <v>4.9773755656108538E-2</v>
      </c>
      <c r="J25" s="170">
        <f>(J18-B18)/B18</f>
        <v>9.7285067873303099E-2</v>
      </c>
      <c r="K25" s="170">
        <f>(K18-B18)/B18</f>
        <v>8.0316742081448067E-2</v>
      </c>
      <c r="L25" s="170">
        <f>(L18-B18)/B18</f>
        <v>0.12895927601809962</v>
      </c>
      <c r="M25" s="170">
        <f>(M18-B18)/B18</f>
        <v>0.15837104072398195</v>
      </c>
      <c r="N25" s="170">
        <f>(N18-B18)/B18</f>
        <v>0.21493212669683262</v>
      </c>
      <c r="O25" s="170">
        <f>(O18-B18)/B18</f>
        <v>0.24321266968325797</v>
      </c>
      <c r="P25" s="170">
        <f>(P18-B18)/B18</f>
        <v>0.28959276018099556</v>
      </c>
      <c r="Q25" s="170">
        <f>(Q18-B18)/B18</f>
        <v>0.33144796380090497</v>
      </c>
      <c r="R25" s="170">
        <f>(R18-B18)/B18</f>
        <v>0.31447963800904971</v>
      </c>
      <c r="S25" s="170">
        <f>(S18-B18)/B18</f>
        <v>0.46266968325791852</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3" sqref="D13"/>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266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323</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147</v>
      </c>
      <c r="B7" s="157">
        <v>0.12845000000000001</v>
      </c>
      <c r="C7" s="1" t="s">
        <v>147</v>
      </c>
      <c r="D7" s="158">
        <v>0.14649999999999999</v>
      </c>
    </row>
    <row r="8" spans="1:27" x14ac:dyDescent="0.2">
      <c r="A8" s="1" t="s">
        <v>148</v>
      </c>
      <c r="B8" s="157">
        <v>9.1300000000000006E-2</v>
      </c>
      <c r="C8" s="1" t="s">
        <v>148</v>
      </c>
      <c r="D8" s="158">
        <v>0.14176</v>
      </c>
    </row>
    <row r="9" spans="1:27" x14ac:dyDescent="0.2">
      <c r="A9" s="1" t="s">
        <v>252</v>
      </c>
      <c r="B9" s="157">
        <v>8.6459999999999995E-2</v>
      </c>
      <c r="C9" s="1" t="s">
        <v>151</v>
      </c>
      <c r="D9" s="158">
        <v>0.11963</v>
      </c>
    </row>
    <row r="10" spans="1:27" x14ac:dyDescent="0.2">
      <c r="A10" s="1" t="s">
        <v>87</v>
      </c>
      <c r="B10" s="157">
        <v>8.3610000000000004E-2</v>
      </c>
      <c r="C10" s="1" t="s">
        <v>87</v>
      </c>
      <c r="D10" s="158">
        <v>0.11176</v>
      </c>
    </row>
    <row r="11" spans="1:27" x14ac:dyDescent="0.2">
      <c r="A11" s="1" t="s">
        <v>253</v>
      </c>
      <c r="B11" s="157">
        <v>8.1928000000000001E-2</v>
      </c>
      <c r="C11" s="1" t="s">
        <v>252</v>
      </c>
      <c r="D11" s="158">
        <v>9.5649999999999999E-2</v>
      </c>
    </row>
    <row r="12" spans="1:27" x14ac:dyDescent="0.2">
      <c r="A12" s="1" t="s">
        <v>151</v>
      </c>
      <c r="B12" s="157">
        <v>7.8700000000000006E-2</v>
      </c>
      <c r="C12" s="1" t="s">
        <v>192</v>
      </c>
      <c r="D12" s="158">
        <v>9.4329999999999997E-2</v>
      </c>
    </row>
    <row r="13" spans="1:27" x14ac:dyDescent="0.2">
      <c r="A13" s="1" t="s">
        <v>254</v>
      </c>
      <c r="B13" s="157">
        <v>6.5689999999999998E-2</v>
      </c>
      <c r="C13" s="1" t="s">
        <v>153</v>
      </c>
      <c r="D13" s="158">
        <v>7.6850000000000002E-2</v>
      </c>
    </row>
    <row r="14" spans="1:27" x14ac:dyDescent="0.2">
      <c r="A14" s="1" t="s">
        <v>153</v>
      </c>
      <c r="B14" s="157">
        <v>6.3E-2</v>
      </c>
      <c r="C14" s="1" t="s">
        <v>256</v>
      </c>
      <c r="D14" s="158">
        <v>7.2120000000000004E-2</v>
      </c>
    </row>
    <row r="15" spans="1:27" x14ac:dyDescent="0.2">
      <c r="A15" s="1" t="s">
        <v>192</v>
      </c>
      <c r="B15" s="157">
        <v>6.2E-2</v>
      </c>
      <c r="C15" s="1" t="s">
        <v>253</v>
      </c>
      <c r="D15" s="158">
        <v>7.1249999999999994E-2</v>
      </c>
    </row>
    <row r="16" spans="1:27" x14ac:dyDescent="0.2">
      <c r="A16" s="1" t="s">
        <v>255</v>
      </c>
      <c r="B16" s="157">
        <v>5.7110000000000001E-2</v>
      </c>
      <c r="C16" s="1" t="s">
        <v>152</v>
      </c>
      <c r="D16" s="158">
        <v>7.0099999999999996E-2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H5" sqref="H5:H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267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330</v>
      </c>
      <c r="B3" s="193"/>
      <c r="C3" s="193"/>
      <c r="D3" s="193"/>
      <c r="F3" s="320" t="s">
        <v>331</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20</v>
      </c>
      <c r="C5" s="218" t="s">
        <v>244</v>
      </c>
      <c r="D5" s="1"/>
      <c r="F5" s="1" t="s">
        <v>269</v>
      </c>
      <c r="G5" s="159">
        <v>23</v>
      </c>
      <c r="H5" s="203" t="s">
        <v>222</v>
      </c>
      <c r="O5" s="1"/>
    </row>
    <row r="6" spans="1:27" ht="15" x14ac:dyDescent="0.25">
      <c r="A6" s="160">
        <v>43344</v>
      </c>
      <c r="B6">
        <v>12</v>
      </c>
      <c r="C6" s="218" t="s">
        <v>244</v>
      </c>
      <c r="D6" s="1"/>
      <c r="F6" s="1" t="s">
        <v>369</v>
      </c>
      <c r="G6" s="159">
        <v>6</v>
      </c>
      <c r="H6" s="203" t="s">
        <v>374</v>
      </c>
      <c r="O6" s="1"/>
    </row>
    <row r="7" spans="1:27" ht="15" x14ac:dyDescent="0.25">
      <c r="A7" s="160">
        <v>43374</v>
      </c>
      <c r="B7">
        <v>5</v>
      </c>
      <c r="C7" s="218" t="s">
        <v>244</v>
      </c>
      <c r="D7" s="1"/>
      <c r="F7" s="1" t="s">
        <v>341</v>
      </c>
      <c r="G7" s="159">
        <v>5</v>
      </c>
      <c r="H7" s="203" t="s">
        <v>299</v>
      </c>
      <c r="O7" s="1"/>
    </row>
    <row r="8" spans="1:27" ht="15" x14ac:dyDescent="0.25">
      <c r="A8" s="160">
        <v>43405</v>
      </c>
      <c r="B8">
        <v>5</v>
      </c>
      <c r="C8" s="218" t="s">
        <v>244</v>
      </c>
      <c r="D8" s="1"/>
      <c r="F8" s="1" t="s">
        <v>370</v>
      </c>
      <c r="G8" s="159">
        <v>4</v>
      </c>
      <c r="H8" s="203" t="s">
        <v>299</v>
      </c>
      <c r="O8" s="1"/>
    </row>
    <row r="9" spans="1:27" ht="15" x14ac:dyDescent="0.25">
      <c r="A9" s="160">
        <v>43435</v>
      </c>
      <c r="B9">
        <v>11</v>
      </c>
      <c r="C9" s="218" t="s">
        <v>244</v>
      </c>
      <c r="D9" s="1"/>
      <c r="F9" s="1" t="s">
        <v>344</v>
      </c>
      <c r="G9" s="159">
        <v>3</v>
      </c>
      <c r="H9" s="203" t="s">
        <v>295</v>
      </c>
      <c r="O9" s="1"/>
    </row>
    <row r="10" spans="1:27" ht="15" x14ac:dyDescent="0.25">
      <c r="A10" s="160">
        <v>43466</v>
      </c>
      <c r="B10">
        <v>4</v>
      </c>
      <c r="C10" s="218" t="s">
        <v>244</v>
      </c>
      <c r="D10" s="1"/>
      <c r="F10" s="1" t="s">
        <v>358</v>
      </c>
      <c r="G10" s="159">
        <v>3</v>
      </c>
      <c r="H10" s="203" t="s">
        <v>375</v>
      </c>
      <c r="O10" s="1"/>
    </row>
    <row r="11" spans="1:27" ht="15" x14ac:dyDescent="0.25">
      <c r="A11" s="160">
        <v>43497</v>
      </c>
      <c r="B11">
        <v>11</v>
      </c>
      <c r="C11" s="218" t="s">
        <v>244</v>
      </c>
      <c r="D11" s="1"/>
      <c r="F11" s="1" t="s">
        <v>371</v>
      </c>
      <c r="G11" s="159">
        <v>3</v>
      </c>
      <c r="H11" s="203" t="s">
        <v>352</v>
      </c>
      <c r="O11" s="1"/>
    </row>
    <row r="12" spans="1:27" ht="15" x14ac:dyDescent="0.25">
      <c r="A12" s="160">
        <v>43525</v>
      </c>
      <c r="B12">
        <v>24</v>
      </c>
      <c r="C12" s="218" t="s">
        <v>244</v>
      </c>
      <c r="D12" s="1"/>
      <c r="F12" s="1" t="s">
        <v>372</v>
      </c>
      <c r="G12" s="159">
        <v>2</v>
      </c>
      <c r="H12" s="203" t="s">
        <v>376</v>
      </c>
      <c r="O12" s="1"/>
    </row>
    <row r="13" spans="1:27" ht="15" x14ac:dyDescent="0.25">
      <c r="A13" s="160">
        <v>43556</v>
      </c>
      <c r="B13">
        <v>10</v>
      </c>
      <c r="C13" s="218" t="s">
        <v>244</v>
      </c>
      <c r="D13" s="1"/>
      <c r="F13" s="1" t="s">
        <v>346</v>
      </c>
      <c r="G13" s="159">
        <v>2</v>
      </c>
      <c r="H13" s="203" t="s">
        <v>299</v>
      </c>
      <c r="O13" s="1"/>
    </row>
    <row r="14" spans="1:27" ht="15" x14ac:dyDescent="0.25">
      <c r="A14" s="160">
        <v>43586</v>
      </c>
      <c r="B14">
        <v>7</v>
      </c>
      <c r="C14" s="218" t="s">
        <v>244</v>
      </c>
      <c r="D14" s="1"/>
      <c r="F14" s="1" t="s">
        <v>373</v>
      </c>
      <c r="G14" s="159">
        <v>2</v>
      </c>
      <c r="H14" s="203" t="s">
        <v>299</v>
      </c>
      <c r="O14" s="1"/>
    </row>
    <row r="15" spans="1:27" ht="15" x14ac:dyDescent="0.25">
      <c r="A15" s="160">
        <v>43617</v>
      </c>
      <c r="B15">
        <v>3</v>
      </c>
      <c r="C15" s="218" t="s">
        <v>244</v>
      </c>
      <c r="D15" s="1"/>
      <c r="O15" s="1"/>
    </row>
    <row r="16" spans="1:27" ht="15" x14ac:dyDescent="0.25">
      <c r="A16" s="160">
        <v>43647</v>
      </c>
      <c r="B16">
        <v>3</v>
      </c>
      <c r="C16" s="218" t="s">
        <v>244</v>
      </c>
      <c r="D16" s="1"/>
      <c r="O16" s="1"/>
    </row>
    <row r="17" spans="1:15" ht="15" x14ac:dyDescent="0.25">
      <c r="A17" s="160">
        <v>43678</v>
      </c>
      <c r="B17">
        <v>7</v>
      </c>
      <c r="C17" s="218" t="s">
        <v>244</v>
      </c>
      <c r="D17" s="1"/>
      <c r="O17" s="1"/>
    </row>
    <row r="18" spans="1:15" ht="15" x14ac:dyDescent="0.25">
      <c r="A18" s="160">
        <v>43709</v>
      </c>
      <c r="B18">
        <v>17</v>
      </c>
      <c r="C18" s="218" t="s">
        <v>244</v>
      </c>
      <c r="D18" s="1"/>
      <c r="I18" s="39"/>
      <c r="O18" s="1"/>
    </row>
    <row r="19" spans="1:15" ht="15" x14ac:dyDescent="0.25">
      <c r="A19" s="160">
        <v>43739</v>
      </c>
      <c r="B19">
        <v>10</v>
      </c>
      <c r="C19" s="218" t="s">
        <v>244</v>
      </c>
      <c r="D19" s="1"/>
      <c r="I19" s="39"/>
      <c r="O19" s="1"/>
    </row>
    <row r="20" spans="1:15" ht="15" x14ac:dyDescent="0.25">
      <c r="A20" s="160">
        <v>43770</v>
      </c>
      <c r="B20">
        <v>7</v>
      </c>
      <c r="C20" s="218" t="s">
        <v>244</v>
      </c>
      <c r="D20" s="1"/>
      <c r="I20" s="39"/>
      <c r="O20" s="1"/>
    </row>
    <row r="21" spans="1:15" ht="15" x14ac:dyDescent="0.25">
      <c r="A21" s="160">
        <v>43800</v>
      </c>
      <c r="B21">
        <v>14</v>
      </c>
      <c r="C21" s="218" t="s">
        <v>244</v>
      </c>
      <c r="D21" s="1"/>
      <c r="I21" s="39"/>
      <c r="O21" s="1"/>
    </row>
    <row r="22" spans="1:15" ht="15" x14ac:dyDescent="0.25">
      <c r="A22" s="160">
        <v>43831</v>
      </c>
      <c r="B22">
        <v>15</v>
      </c>
      <c r="C22" s="218" t="s">
        <v>244</v>
      </c>
      <c r="D22" s="1"/>
      <c r="I22" s="39"/>
      <c r="O22" s="1"/>
    </row>
    <row r="23" spans="1:15" ht="15" x14ac:dyDescent="0.25">
      <c r="A23" s="160">
        <v>43862</v>
      </c>
      <c r="B23">
        <v>9</v>
      </c>
      <c r="C23" s="218" t="s">
        <v>244</v>
      </c>
      <c r="D23" s="1"/>
      <c r="O23" s="1"/>
    </row>
    <row r="24" spans="1:15" ht="15" x14ac:dyDescent="0.25">
      <c r="A24" s="160">
        <v>43891</v>
      </c>
      <c r="B24">
        <v>11</v>
      </c>
      <c r="C24" s="218" t="s">
        <v>244</v>
      </c>
      <c r="D24" s="1"/>
      <c r="O24" s="1"/>
    </row>
    <row r="25" spans="1:15" ht="15" x14ac:dyDescent="0.25">
      <c r="A25" s="160">
        <v>43922</v>
      </c>
      <c r="B25">
        <v>10</v>
      </c>
      <c r="C25" s="218" t="s">
        <v>244</v>
      </c>
      <c r="D25" s="1"/>
      <c r="O25" s="1"/>
    </row>
    <row r="26" spans="1:15" ht="15" x14ac:dyDescent="0.25">
      <c r="A26" s="160">
        <v>43952</v>
      </c>
      <c r="B26">
        <v>7</v>
      </c>
      <c r="C26" s="218" t="s">
        <v>244</v>
      </c>
      <c r="D26" s="1"/>
      <c r="O26" s="1"/>
    </row>
    <row r="27" spans="1:15" ht="15" x14ac:dyDescent="0.25">
      <c r="A27" s="160">
        <v>43983</v>
      </c>
      <c r="B27">
        <v>8</v>
      </c>
      <c r="C27" s="218" t="s">
        <v>244</v>
      </c>
      <c r="D27" s="1"/>
      <c r="O27" s="1"/>
    </row>
    <row r="28" spans="1:15" ht="15" x14ac:dyDescent="0.25">
      <c r="A28" s="160">
        <v>44013</v>
      </c>
      <c r="B28">
        <v>8</v>
      </c>
      <c r="C28" s="218" t="s">
        <v>244</v>
      </c>
      <c r="D28" s="1"/>
      <c r="O28" s="1"/>
    </row>
    <row r="29" spans="1:15" ht="15" x14ac:dyDescent="0.25">
      <c r="A29" s="160">
        <v>44044</v>
      </c>
      <c r="B29">
        <v>19</v>
      </c>
      <c r="C29" s="218" t="s">
        <v>244</v>
      </c>
      <c r="D29" s="1"/>
      <c r="O29" s="1"/>
    </row>
    <row r="30" spans="1:15" ht="15" x14ac:dyDescent="0.25">
      <c r="A30" s="160">
        <v>44075</v>
      </c>
      <c r="B30">
        <v>11</v>
      </c>
      <c r="C30" s="218" t="s">
        <v>244</v>
      </c>
      <c r="D30" s="1"/>
      <c r="O30" s="1"/>
    </row>
    <row r="31" spans="1:15" ht="15" x14ac:dyDescent="0.25">
      <c r="A31" s="160">
        <v>44105</v>
      </c>
      <c r="B31">
        <v>6</v>
      </c>
      <c r="C31" s="218" t="s">
        <v>244</v>
      </c>
      <c r="D31" s="1"/>
      <c r="O31" s="1"/>
    </row>
    <row r="32" spans="1:15" ht="15" x14ac:dyDescent="0.25">
      <c r="A32" s="160">
        <v>44136</v>
      </c>
      <c r="B32">
        <v>2</v>
      </c>
      <c r="C32" s="218" t="s">
        <v>244</v>
      </c>
      <c r="D32" s="1"/>
      <c r="O32" s="1"/>
    </row>
    <row r="33" spans="1:15" ht="15" x14ac:dyDescent="0.25">
      <c r="A33" s="160">
        <v>44166</v>
      </c>
      <c r="B33">
        <v>9</v>
      </c>
      <c r="C33" s="218" t="s">
        <v>244</v>
      </c>
      <c r="D33" s="1"/>
      <c r="O33" s="1"/>
    </row>
    <row r="34" spans="1:15" ht="15" x14ac:dyDescent="0.25">
      <c r="A34" s="160">
        <v>44197</v>
      </c>
      <c r="B34">
        <v>3</v>
      </c>
      <c r="C34" s="218" t="s">
        <v>244</v>
      </c>
      <c r="D34" s="1"/>
      <c r="O34" s="1"/>
    </row>
    <row r="35" spans="1:15" ht="15" x14ac:dyDescent="0.25">
      <c r="A35" s="160">
        <v>44228</v>
      </c>
      <c r="B35">
        <v>2</v>
      </c>
      <c r="C35" s="218" t="s">
        <v>244</v>
      </c>
      <c r="D35" s="1"/>
      <c r="O35" s="1"/>
    </row>
    <row r="36" spans="1:15" ht="15" x14ac:dyDescent="0.25">
      <c r="A36" s="160">
        <v>44256</v>
      </c>
      <c r="B36">
        <v>5</v>
      </c>
      <c r="C36" s="218" t="s">
        <v>244</v>
      </c>
      <c r="D36" s="1"/>
      <c r="O36" s="1"/>
    </row>
    <row r="37" spans="1:15" ht="15" x14ac:dyDescent="0.25">
      <c r="A37" s="160">
        <v>44287</v>
      </c>
      <c r="B37">
        <v>14</v>
      </c>
      <c r="C37" s="218" t="s">
        <v>244</v>
      </c>
      <c r="D37" s="1"/>
      <c r="O37" s="1"/>
    </row>
    <row r="38" spans="1:15" ht="15" x14ac:dyDescent="0.25">
      <c r="A38" s="160">
        <v>44317</v>
      </c>
      <c r="B38">
        <v>9</v>
      </c>
      <c r="C38" s="218" t="s">
        <v>244</v>
      </c>
      <c r="D38" s="1"/>
      <c r="O38" s="1"/>
    </row>
    <row r="39" spans="1:15" ht="15" x14ac:dyDescent="0.25">
      <c r="A39" s="160">
        <v>44348</v>
      </c>
      <c r="B39">
        <v>9</v>
      </c>
      <c r="C39" s="218" t="s">
        <v>244</v>
      </c>
      <c r="D39" s="1"/>
      <c r="O39" s="1"/>
    </row>
    <row r="40" spans="1:15" ht="15" x14ac:dyDescent="0.25">
      <c r="A40" s="160">
        <v>44378</v>
      </c>
      <c r="B40">
        <v>4</v>
      </c>
      <c r="C40" s="218" t="s">
        <v>244</v>
      </c>
      <c r="D40" s="1"/>
      <c r="O40" s="1"/>
    </row>
    <row r="41" spans="1:15" ht="15" x14ac:dyDescent="0.25">
      <c r="A41" s="160">
        <v>44409</v>
      </c>
      <c r="B41">
        <v>8</v>
      </c>
      <c r="C41" s="218" t="s">
        <v>244</v>
      </c>
      <c r="D41" s="1"/>
      <c r="O41" s="1"/>
    </row>
    <row r="42" spans="1:15" ht="15" x14ac:dyDescent="0.25">
      <c r="A42" s="160">
        <v>44440</v>
      </c>
      <c r="B42">
        <v>4</v>
      </c>
      <c r="C42" s="218" t="s">
        <v>244</v>
      </c>
      <c r="D42" s="1"/>
      <c r="O42" s="1"/>
    </row>
    <row r="43" spans="1:15" ht="15" x14ac:dyDescent="0.25">
      <c r="A43" s="160">
        <v>44470</v>
      </c>
      <c r="B43">
        <v>2</v>
      </c>
      <c r="C43" s="218" t="s">
        <v>244</v>
      </c>
      <c r="D43" s="1"/>
      <c r="O43" s="1"/>
    </row>
    <row r="44" spans="1:15" ht="15" x14ac:dyDescent="0.25">
      <c r="A44" s="160">
        <v>44501</v>
      </c>
      <c r="B44">
        <v>3</v>
      </c>
      <c r="C44" s="218" t="s">
        <v>244</v>
      </c>
      <c r="D44" s="1"/>
      <c r="O44" s="1"/>
    </row>
    <row r="45" spans="1:15" ht="15" x14ac:dyDescent="0.25">
      <c r="A45" s="160">
        <v>44531</v>
      </c>
      <c r="B45">
        <v>3</v>
      </c>
      <c r="C45" s="218" t="s">
        <v>244</v>
      </c>
      <c r="D45" s="1"/>
      <c r="O45" s="1"/>
    </row>
    <row r="46" spans="1:15" ht="15" x14ac:dyDescent="0.25">
      <c r="A46" s="160">
        <v>44562</v>
      </c>
      <c r="B46">
        <v>7</v>
      </c>
      <c r="C46" s="218" t="s">
        <v>244</v>
      </c>
      <c r="D46" s="1"/>
      <c r="O46" s="1"/>
    </row>
    <row r="47" spans="1:15" ht="15" x14ac:dyDescent="0.25">
      <c r="A47" s="160">
        <v>44593</v>
      </c>
      <c r="B47">
        <v>6</v>
      </c>
      <c r="C47" s="218" t="s">
        <v>244</v>
      </c>
      <c r="D47" s="1"/>
      <c r="O47" s="1"/>
    </row>
    <row r="48" spans="1:15" ht="15" x14ac:dyDescent="0.25">
      <c r="A48" s="160">
        <v>44621</v>
      </c>
      <c r="B48">
        <v>3</v>
      </c>
      <c r="C48" s="218" t="s">
        <v>244</v>
      </c>
      <c r="D48" s="1"/>
      <c r="O48" s="1"/>
    </row>
    <row r="49" spans="1:15" ht="15" x14ac:dyDescent="0.25">
      <c r="A49" s="160">
        <v>44652</v>
      </c>
      <c r="B49">
        <v>2</v>
      </c>
      <c r="C49" s="218" t="s">
        <v>244</v>
      </c>
      <c r="D49" s="1"/>
      <c r="O49" s="1"/>
    </row>
    <row r="50" spans="1:15" ht="15" x14ac:dyDescent="0.25">
      <c r="A50" s="160">
        <v>44682</v>
      </c>
      <c r="B50">
        <v>4</v>
      </c>
      <c r="C50" s="218" t="s">
        <v>244</v>
      </c>
      <c r="D50" s="1"/>
      <c r="O50" s="1"/>
    </row>
    <row r="51" spans="1:15" ht="15" x14ac:dyDescent="0.25">
      <c r="A51" s="160">
        <v>44713</v>
      </c>
      <c r="B51">
        <v>3</v>
      </c>
      <c r="C51" s="218" t="s">
        <v>244</v>
      </c>
      <c r="D51" s="1"/>
      <c r="O51" s="1"/>
    </row>
    <row r="52" spans="1:15" ht="15" x14ac:dyDescent="0.25">
      <c r="A52" s="160">
        <v>44743</v>
      </c>
      <c r="B52">
        <v>5</v>
      </c>
      <c r="C52" s="218" t="s">
        <v>244</v>
      </c>
      <c r="D52" s="1"/>
      <c r="O52" s="1"/>
    </row>
    <row r="53" spans="1:15" ht="15" x14ac:dyDescent="0.25">
      <c r="A53" s="160">
        <v>44774</v>
      </c>
      <c r="B53">
        <v>4</v>
      </c>
      <c r="C53" s="218" t="s">
        <v>244</v>
      </c>
      <c r="D53" s="1"/>
      <c r="O53" s="1"/>
    </row>
    <row r="54" spans="1:15" ht="15" x14ac:dyDescent="0.25">
      <c r="A54" s="160">
        <v>44805</v>
      </c>
      <c r="B54">
        <v>5</v>
      </c>
      <c r="C54" s="218" t="s">
        <v>244</v>
      </c>
      <c r="D54" s="1"/>
      <c r="O54" s="1"/>
    </row>
    <row r="55" spans="1:15" ht="15" x14ac:dyDescent="0.25">
      <c r="A55" s="160">
        <v>44835</v>
      </c>
      <c r="B55">
        <v>5</v>
      </c>
      <c r="C55" s="218" t="s">
        <v>244</v>
      </c>
      <c r="D55" s="1"/>
      <c r="O55" s="1"/>
    </row>
    <row r="56" spans="1:15" ht="15" x14ac:dyDescent="0.25">
      <c r="A56" s="160">
        <v>44866</v>
      </c>
      <c r="B56">
        <v>12</v>
      </c>
      <c r="C56" s="218" t="s">
        <v>244</v>
      </c>
      <c r="D56" s="161"/>
      <c r="O56" s="1"/>
    </row>
    <row r="57" spans="1:15" ht="15" x14ac:dyDescent="0.25">
      <c r="A57" s="160">
        <v>44896</v>
      </c>
      <c r="B57">
        <v>3</v>
      </c>
      <c r="C57" s="218" t="s">
        <v>244</v>
      </c>
      <c r="D57" s="1"/>
      <c r="O57" s="1"/>
    </row>
    <row r="58" spans="1:15" ht="15" x14ac:dyDescent="0.25">
      <c r="A58" s="160">
        <v>44927</v>
      </c>
      <c r="B58">
        <v>7</v>
      </c>
      <c r="C58" s="218" t="s">
        <v>244</v>
      </c>
      <c r="D58" s="1"/>
      <c r="O58" s="1"/>
    </row>
    <row r="59" spans="1:15" ht="15" x14ac:dyDescent="0.25">
      <c r="A59" s="160">
        <v>44958</v>
      </c>
      <c r="B59">
        <v>5</v>
      </c>
      <c r="C59" s="218" t="s">
        <v>244</v>
      </c>
      <c r="D59" s="1"/>
      <c r="O59" s="1"/>
    </row>
    <row r="60" spans="1:15" ht="15" x14ac:dyDescent="0.25">
      <c r="A60" s="160">
        <v>44986</v>
      </c>
      <c r="B60">
        <v>19</v>
      </c>
      <c r="C60" s="218" t="s">
        <v>244</v>
      </c>
      <c r="D60" s="1"/>
      <c r="O60" s="1"/>
    </row>
    <row r="61" spans="1:15" ht="15" x14ac:dyDescent="0.25">
      <c r="A61" s="160">
        <v>45017</v>
      </c>
      <c r="B61">
        <v>8</v>
      </c>
      <c r="C61" s="218" t="s">
        <v>244</v>
      </c>
      <c r="D61" s="1"/>
      <c r="O61" s="1"/>
    </row>
    <row r="62" spans="1:15" ht="15" x14ac:dyDescent="0.25">
      <c r="A62" s="160">
        <v>45047</v>
      </c>
      <c r="B62">
        <v>6</v>
      </c>
      <c r="C62" s="218" t="s">
        <v>244</v>
      </c>
      <c r="D62" s="1"/>
      <c r="O62" s="1"/>
    </row>
    <row r="63" spans="1:15" ht="15" x14ac:dyDescent="0.25">
      <c r="A63" s="160">
        <v>45078</v>
      </c>
      <c r="B63">
        <v>7</v>
      </c>
      <c r="C63" s="218" t="s">
        <v>244</v>
      </c>
      <c r="D63" s="1"/>
      <c r="O63" s="1"/>
    </row>
    <row r="64" spans="1:15" ht="15" x14ac:dyDescent="0.25">
      <c r="A64" s="160">
        <v>45108</v>
      </c>
      <c r="B64">
        <v>1</v>
      </c>
      <c r="C64" s="218" t="s">
        <v>244</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J15" sqref="J15"/>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268</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23" zoomScaleNormal="100" workbookViewId="0">
      <selection activeCell="AG49" sqref="AG49"/>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188</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76</v>
      </c>
      <c r="B3" s="330" t="s">
        <v>100</v>
      </c>
      <c r="C3" s="261"/>
      <c r="D3" s="297" t="s">
        <v>77</v>
      </c>
      <c r="E3" s="298"/>
      <c r="F3" s="212" t="s">
        <v>78</v>
      </c>
      <c r="G3" s="211" t="s">
        <v>78</v>
      </c>
      <c r="H3" s="211" t="s">
        <v>78</v>
      </c>
      <c r="I3" s="303" t="s">
        <v>78</v>
      </c>
      <c r="J3" s="303"/>
      <c r="K3" s="211" t="s">
        <v>79</v>
      </c>
      <c r="L3" s="211"/>
      <c r="M3" s="211" t="s">
        <v>80</v>
      </c>
      <c r="N3" s="211" t="s">
        <v>80</v>
      </c>
      <c r="O3" s="213" t="s">
        <v>80</v>
      </c>
      <c r="P3" s="1"/>
      <c r="Q3" s="40"/>
      <c r="V3" s="273" t="s">
        <v>182</v>
      </c>
      <c r="W3" s="273"/>
      <c r="X3" s="273"/>
      <c r="Y3" s="273"/>
      <c r="Z3" s="273"/>
      <c r="AA3" s="273"/>
    </row>
    <row r="4" spans="1:27" ht="14.45" customHeight="1" thickBot="1" x14ac:dyDescent="0.3">
      <c r="A4" s="328"/>
      <c r="B4" s="251" t="s">
        <v>101</v>
      </c>
      <c r="C4" s="323" t="s">
        <v>195</v>
      </c>
      <c r="D4" s="290" t="s">
        <v>101</v>
      </c>
      <c r="E4" s="292" t="s">
        <v>195</v>
      </c>
      <c r="F4" s="310" t="s">
        <v>196</v>
      </c>
      <c r="G4" s="308" t="s">
        <v>197</v>
      </c>
      <c r="H4" s="308" t="s">
        <v>198</v>
      </c>
      <c r="I4" s="304" t="s">
        <v>199</v>
      </c>
      <c r="J4" s="305"/>
      <c r="K4" s="304" t="s">
        <v>200</v>
      </c>
      <c r="L4" s="305"/>
      <c r="M4" s="312" t="s">
        <v>201</v>
      </c>
      <c r="N4" s="312" t="s">
        <v>202</v>
      </c>
      <c r="O4" s="325" t="s">
        <v>203</v>
      </c>
      <c r="P4" s="1"/>
      <c r="Q4" s="40"/>
      <c r="U4" s="1" t="s">
        <v>167</v>
      </c>
      <c r="V4" s="44" t="s">
        <v>170</v>
      </c>
      <c r="W4" s="44" t="s">
        <v>168</v>
      </c>
      <c r="X4" s="44" t="s">
        <v>171</v>
      </c>
      <c r="Y4" s="44" t="s">
        <v>172</v>
      </c>
      <c r="Z4" s="44" t="s">
        <v>173</v>
      </c>
      <c r="AA4" s="44" t="s">
        <v>174</v>
      </c>
    </row>
    <row r="5" spans="1:27" ht="26.25" customHeight="1" thickBot="1" x14ac:dyDescent="0.25">
      <c r="A5" s="329"/>
      <c r="B5" s="302"/>
      <c r="C5" s="324"/>
      <c r="D5" s="291"/>
      <c r="E5" s="293"/>
      <c r="F5" s="311"/>
      <c r="G5" s="309"/>
      <c r="H5" s="309"/>
      <c r="I5" s="45" t="s">
        <v>168</v>
      </c>
      <c r="J5" s="45" t="s">
        <v>169</v>
      </c>
      <c r="K5" s="208" t="s">
        <v>171</v>
      </c>
      <c r="L5" s="208" t="s">
        <v>287</v>
      </c>
      <c r="M5" s="313"/>
      <c r="N5" s="313"/>
      <c r="O5" s="326"/>
      <c r="P5" s="1"/>
      <c r="Q5" s="40"/>
      <c r="U5" s="1">
        <v>0</v>
      </c>
      <c r="V5" s="46">
        <f>H6</f>
        <v>16.326731543387275</v>
      </c>
      <c r="W5" s="46">
        <f>I6</f>
        <v>19.156696428571429</v>
      </c>
      <c r="X5" s="46">
        <f>K6</f>
        <v>21.072366071428572</v>
      </c>
      <c r="Y5" s="46">
        <f>M6</f>
        <v>23.179602678571431</v>
      </c>
      <c r="Z5" s="46" t="str">
        <f>N6</f>
        <v>-</v>
      </c>
      <c r="AA5" s="46" t="str">
        <f>O6</f>
        <v>-</v>
      </c>
    </row>
    <row r="6" spans="1:27" x14ac:dyDescent="0.2">
      <c r="A6" s="111" t="s">
        <v>47</v>
      </c>
      <c r="B6" s="112">
        <f>'1A'!B14</f>
        <v>14.43</v>
      </c>
      <c r="C6" s="113">
        <f>'1A'!C14</f>
        <v>30014.399999999998</v>
      </c>
      <c r="D6" s="59">
        <f>'1A'!D14</f>
        <v>19.156696428571429</v>
      </c>
      <c r="E6" s="114">
        <f>'1A'!E14</f>
        <v>39845.928571428572</v>
      </c>
      <c r="F6" s="59">
        <f>'1A'!F14</f>
        <v>16.326731543387275</v>
      </c>
      <c r="G6" s="59">
        <f>'1A'!G14</f>
        <v>16.326731543387275</v>
      </c>
      <c r="H6" s="59">
        <f>'1A'!H14</f>
        <v>16.326731543387275</v>
      </c>
      <c r="I6" s="60">
        <f>'1A'!I14</f>
        <v>19.156696428571429</v>
      </c>
      <c r="J6" s="116">
        <f>'1A'!J14</f>
        <v>20.114531250000002</v>
      </c>
      <c r="K6" s="60">
        <f>'1A'!K14</f>
        <v>21.072366071428572</v>
      </c>
      <c r="L6" s="60">
        <f>'1A'!L14</f>
        <v>22.125984375000002</v>
      </c>
      <c r="M6" s="60">
        <f>'1A'!M14</f>
        <v>23.179602678571431</v>
      </c>
      <c r="N6" s="60" t="s">
        <v>186</v>
      </c>
      <c r="O6" s="162" t="s">
        <v>186</v>
      </c>
      <c r="P6" s="1"/>
      <c r="U6" s="1">
        <v>1</v>
      </c>
      <c r="V6" s="46">
        <f t="shared" ref="V6:V25" si="0">V5*1.025</f>
        <v>16.734899831971955</v>
      </c>
      <c r="W6" s="46">
        <f t="shared" ref="W6:W25" si="1">W5*1.025</f>
        <v>19.635613839285714</v>
      </c>
      <c r="X6" s="46">
        <f t="shared" ref="X6:X25" si="2">X5*1.025</f>
        <v>21.599175223214285</v>
      </c>
      <c r="Y6" s="46">
        <f t="shared" ref="Y6:Y25" si="3">Y5*1.025</f>
        <v>23.759092745535714</v>
      </c>
      <c r="Z6" s="46" t="e">
        <f t="shared" ref="Z6:AA21" si="4">Z5+0.15</f>
        <v>#VALUE!</v>
      </c>
      <c r="AA6" s="46" t="e">
        <f t="shared" si="4"/>
        <v>#VALUE!</v>
      </c>
    </row>
    <row r="7" spans="1:27" x14ac:dyDescent="0.2">
      <c r="A7" s="286" t="s">
        <v>102</v>
      </c>
      <c r="B7" s="287"/>
      <c r="C7" s="287"/>
      <c r="D7" s="287"/>
      <c r="E7" s="287"/>
      <c r="F7" s="287"/>
      <c r="G7" s="287"/>
      <c r="H7" s="288"/>
      <c r="I7" s="55">
        <f>I6-H6</f>
        <v>2.8299648851841539</v>
      </c>
      <c r="J7" s="55">
        <f t="shared" ref="J7:M7" si="5">J6-I6</f>
        <v>0.95783482142857324</v>
      </c>
      <c r="K7" s="55">
        <f t="shared" si="5"/>
        <v>0.95783482142856968</v>
      </c>
      <c r="L7" s="55">
        <f>L6-K6</f>
        <v>1.0536183035714295</v>
      </c>
      <c r="M7" s="55">
        <f t="shared" si="5"/>
        <v>1.0536183035714295</v>
      </c>
      <c r="N7" s="55" t="s">
        <v>54</v>
      </c>
      <c r="O7" s="55" t="s">
        <v>54</v>
      </c>
      <c r="P7" s="1"/>
      <c r="U7" s="1">
        <v>2</v>
      </c>
      <c r="V7" s="46">
        <f t="shared" si="0"/>
        <v>17.153272327771251</v>
      </c>
      <c r="W7" s="46">
        <f t="shared" si="1"/>
        <v>20.126504185267855</v>
      </c>
      <c r="X7" s="46">
        <f t="shared" si="2"/>
        <v>22.139154603794641</v>
      </c>
      <c r="Y7" s="46">
        <f t="shared" si="3"/>
        <v>24.353070064174105</v>
      </c>
      <c r="Z7" s="46" t="e">
        <f t="shared" si="4"/>
        <v>#VALUE!</v>
      </c>
      <c r="AA7" s="46" t="e">
        <f t="shared" si="4"/>
        <v>#VALUE!</v>
      </c>
    </row>
    <row r="8" spans="1:27" x14ac:dyDescent="0.2">
      <c r="A8" s="56" t="s">
        <v>52</v>
      </c>
      <c r="B8" s="59">
        <f>'1A'!B22</f>
        <v>14.43</v>
      </c>
      <c r="C8" s="114">
        <f>'1A'!C22</f>
        <v>30014.399999999998</v>
      </c>
      <c r="D8" s="59">
        <f>'1A'!D22</f>
        <v>17.415178571428569</v>
      </c>
      <c r="E8" s="114">
        <f>'1A'!E22</f>
        <v>36223.571428571428</v>
      </c>
      <c r="F8" s="59">
        <f>'1A'!F22</f>
        <v>14.842483221261158</v>
      </c>
      <c r="G8" s="60">
        <f>'1A'!G22</f>
        <v>14.842483221261158</v>
      </c>
      <c r="H8" s="60">
        <f>'1A'!H22</f>
        <v>14.842483221261158</v>
      </c>
      <c r="I8" s="61">
        <f>'1A'!I22</f>
        <v>17.415178571428569</v>
      </c>
      <c r="J8" s="61">
        <f>'1A'!J22</f>
        <v>18.285937499999999</v>
      </c>
      <c r="K8" s="61">
        <f>'1A'!K22</f>
        <v>19.156696428571429</v>
      </c>
      <c r="L8" s="61">
        <f>'1A'!L22</f>
        <v>20.114531250000002</v>
      </c>
      <c r="M8" s="61">
        <f>'1A'!M22</f>
        <v>21.072366071428572</v>
      </c>
      <c r="N8" s="61" t="s">
        <v>186</v>
      </c>
      <c r="O8" s="62" t="s">
        <v>186</v>
      </c>
      <c r="P8" s="1"/>
      <c r="U8" s="1">
        <v>3</v>
      </c>
      <c r="V8" s="46">
        <f t="shared" si="0"/>
        <v>17.58210413596553</v>
      </c>
      <c r="W8" s="46">
        <f t="shared" si="1"/>
        <v>20.629666789899549</v>
      </c>
      <c r="X8" s="46">
        <f t="shared" si="2"/>
        <v>22.692633468889504</v>
      </c>
      <c r="Y8" s="46">
        <f t="shared" si="3"/>
        <v>24.961896815778456</v>
      </c>
      <c r="Z8" s="46" t="e">
        <f t="shared" si="4"/>
        <v>#VALUE!</v>
      </c>
      <c r="AA8" s="46" t="e">
        <f t="shared" si="4"/>
        <v>#VALUE!</v>
      </c>
    </row>
    <row r="9" spans="1:27" x14ac:dyDescent="0.2">
      <c r="A9" s="286" t="s">
        <v>102</v>
      </c>
      <c r="B9" s="287"/>
      <c r="C9" s="287"/>
      <c r="D9" s="287"/>
      <c r="E9" s="287"/>
      <c r="F9" s="287"/>
      <c r="G9" s="287"/>
      <c r="H9" s="288"/>
      <c r="I9" s="55">
        <f>I8-H8</f>
        <v>2.572695350167411</v>
      </c>
      <c r="J9" s="55">
        <f t="shared" ref="J9:M9" si="6">J8-I8</f>
        <v>0.87075892857142989</v>
      </c>
      <c r="K9" s="55">
        <f t="shared" si="6"/>
        <v>0.87075892857142989</v>
      </c>
      <c r="L9" s="55">
        <f t="shared" si="6"/>
        <v>0.95783482142857324</v>
      </c>
      <c r="M9" s="55">
        <f t="shared" si="6"/>
        <v>0.95783482142856968</v>
      </c>
      <c r="N9" s="55" t="s">
        <v>54</v>
      </c>
      <c r="O9" s="55" t="s">
        <v>54</v>
      </c>
      <c r="P9" s="1"/>
      <c r="U9" s="1">
        <v>4</v>
      </c>
      <c r="V9" s="46">
        <f t="shared" si="0"/>
        <v>18.021656739364666</v>
      </c>
      <c r="W9" s="46">
        <f t="shared" si="1"/>
        <v>21.145408459647037</v>
      </c>
      <c r="X9" s="46">
        <f t="shared" si="2"/>
        <v>23.259949305611741</v>
      </c>
      <c r="Y9" s="46">
        <f t="shared" si="3"/>
        <v>25.585944236172914</v>
      </c>
      <c r="Z9" s="46" t="e">
        <f t="shared" si="4"/>
        <v>#VALUE!</v>
      </c>
      <c r="AA9" s="46" t="e">
        <f t="shared" si="4"/>
        <v>#VALUE!</v>
      </c>
    </row>
    <row r="10" spans="1:27" x14ac:dyDescent="0.2">
      <c r="P10" s="1"/>
      <c r="Q10" s="40"/>
      <c r="U10" s="1">
        <v>5</v>
      </c>
      <c r="V10" s="46">
        <f t="shared" si="0"/>
        <v>18.47219815784878</v>
      </c>
      <c r="W10" s="46">
        <f t="shared" si="1"/>
        <v>21.674043671138211</v>
      </c>
      <c r="X10" s="46">
        <f t="shared" si="2"/>
        <v>23.841448038252032</v>
      </c>
      <c r="Y10" s="46">
        <f t="shared" si="3"/>
        <v>26.225592842077234</v>
      </c>
      <c r="Z10" s="46" t="e">
        <f t="shared" si="4"/>
        <v>#VALUE!</v>
      </c>
      <c r="AA10" s="46" t="e">
        <f t="shared" si="4"/>
        <v>#VALUE!</v>
      </c>
    </row>
    <row r="11" spans="1:27" x14ac:dyDescent="0.2">
      <c r="P11" s="1"/>
      <c r="Q11" s="40"/>
      <c r="U11" s="1">
        <v>6</v>
      </c>
      <c r="V11" s="46">
        <f t="shared" si="0"/>
        <v>18.934003111794997</v>
      </c>
      <c r="W11" s="46">
        <f t="shared" si="1"/>
        <v>22.215894762916665</v>
      </c>
      <c r="X11" s="46">
        <f t="shared" si="2"/>
        <v>24.437484239208331</v>
      </c>
      <c r="Y11" s="46">
        <f t="shared" si="3"/>
        <v>26.881232663129161</v>
      </c>
      <c r="Z11" s="46" t="e">
        <f t="shared" si="4"/>
        <v>#VALUE!</v>
      </c>
      <c r="AA11" s="46" t="e">
        <f t="shared" si="4"/>
        <v>#VALUE!</v>
      </c>
    </row>
    <row r="12" spans="1:27" x14ac:dyDescent="0.2">
      <c r="P12" s="1"/>
      <c r="Q12" s="40"/>
      <c r="U12" s="1">
        <v>7</v>
      </c>
      <c r="V12" s="46">
        <f t="shared" si="0"/>
        <v>19.40735318958987</v>
      </c>
      <c r="W12" s="46">
        <f t="shared" si="1"/>
        <v>22.771292131989579</v>
      </c>
      <c r="X12" s="46">
        <f t="shared" si="2"/>
        <v>25.048421345188537</v>
      </c>
      <c r="Y12" s="46">
        <f t="shared" si="3"/>
        <v>27.553263479707386</v>
      </c>
      <c r="Z12" s="46" t="e">
        <f t="shared" si="4"/>
        <v>#VALUE!</v>
      </c>
      <c r="AA12" s="46" t="e">
        <f t="shared" si="4"/>
        <v>#VALUE!</v>
      </c>
    </row>
    <row r="13" spans="1:27" x14ac:dyDescent="0.2">
      <c r="U13" s="1">
        <v>8</v>
      </c>
      <c r="V13" s="46">
        <f t="shared" si="0"/>
        <v>19.892537019329616</v>
      </c>
      <c r="W13" s="46">
        <f t="shared" si="1"/>
        <v>23.340574435289316</v>
      </c>
      <c r="X13" s="46">
        <f t="shared" si="2"/>
        <v>25.674631878818246</v>
      </c>
      <c r="Y13" s="46">
        <f t="shared" si="3"/>
        <v>28.242095066700067</v>
      </c>
      <c r="Z13" s="46" t="e">
        <f t="shared" ref="Z13:AA13" si="7">Z12+0.15</f>
        <v>#VALUE!</v>
      </c>
      <c r="AA13" s="46" t="e">
        <f t="shared" si="7"/>
        <v>#VALUE!</v>
      </c>
    </row>
    <row r="14" spans="1:27" ht="15.75" x14ac:dyDescent="0.25">
      <c r="T14" s="28"/>
      <c r="U14" s="1">
        <v>9</v>
      </c>
      <c r="V14" s="46">
        <f t="shared" si="0"/>
        <v>20.389850444812854</v>
      </c>
      <c r="W14" s="46">
        <f t="shared" si="1"/>
        <v>23.924088796171546</v>
      </c>
      <c r="X14" s="46">
        <f t="shared" si="2"/>
        <v>26.3164976757887</v>
      </c>
      <c r="Y14" s="46">
        <f t="shared" si="3"/>
        <v>28.948147443367567</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20.899596705933174</v>
      </c>
      <c r="W15" s="46">
        <f t="shared" si="1"/>
        <v>24.522191016075833</v>
      </c>
      <c r="X15" s="46">
        <f t="shared" si="2"/>
        <v>26.974410117683416</v>
      </c>
      <c r="Y15" s="46">
        <f t="shared" si="3"/>
        <v>29.671851129451753</v>
      </c>
      <c r="Z15" s="46" t="e">
        <f t="shared" si="4"/>
        <v>#VALUE!</v>
      </c>
      <c r="AA15" s="46" t="e">
        <f t="shared" si="4"/>
        <v>#VALUE!</v>
      </c>
    </row>
    <row r="16" spans="1:27" ht="15.75" thickBot="1" x14ac:dyDescent="0.3">
      <c r="A16" s="274" t="s">
        <v>104</v>
      </c>
      <c r="B16" s="277" t="s">
        <v>78</v>
      </c>
      <c r="C16" s="278"/>
      <c r="D16" s="278"/>
      <c r="E16" s="278" t="s">
        <v>78</v>
      </c>
      <c r="F16" s="278"/>
      <c r="G16" s="278"/>
      <c r="H16" s="278" t="s">
        <v>79</v>
      </c>
      <c r="I16" s="278"/>
      <c r="J16" s="278"/>
      <c r="K16" s="278" t="s">
        <v>80</v>
      </c>
      <c r="L16" s="278"/>
      <c r="M16" s="278"/>
      <c r="N16" s="278" t="s">
        <v>80</v>
      </c>
      <c r="O16" s="278"/>
      <c r="P16" s="279"/>
      <c r="Q16" s="278" t="s">
        <v>80</v>
      </c>
      <c r="R16" s="278"/>
      <c r="S16" s="279"/>
      <c r="T16" s="64"/>
      <c r="U16" s="1">
        <v>11</v>
      </c>
      <c r="V16" s="46">
        <f t="shared" si="0"/>
        <v>21.422086623581503</v>
      </c>
      <c r="W16" s="46">
        <f t="shared" si="1"/>
        <v>25.135245791477725</v>
      </c>
      <c r="X16" s="46">
        <f t="shared" si="2"/>
        <v>27.648770370625499</v>
      </c>
      <c r="Y16" s="46">
        <f t="shared" si="3"/>
        <v>30.413647407688043</v>
      </c>
      <c r="Z16" s="46" t="e">
        <f t="shared" si="4"/>
        <v>#VALUE!</v>
      </c>
      <c r="AA16" s="46" t="e">
        <f t="shared" si="4"/>
        <v>#VALUE!</v>
      </c>
    </row>
    <row r="17" spans="1:27" ht="15" x14ac:dyDescent="0.2">
      <c r="A17" s="275"/>
      <c r="B17" s="280" t="s">
        <v>204</v>
      </c>
      <c r="C17" s="281"/>
      <c r="D17" s="281"/>
      <c r="E17" s="294" t="s">
        <v>199</v>
      </c>
      <c r="F17" s="295"/>
      <c r="G17" s="296"/>
      <c r="H17" s="294" t="s">
        <v>200</v>
      </c>
      <c r="I17" s="295"/>
      <c r="J17" s="296"/>
      <c r="K17" s="283" t="s">
        <v>205</v>
      </c>
      <c r="L17" s="284"/>
      <c r="M17" s="285"/>
      <c r="N17" s="283" t="s">
        <v>202</v>
      </c>
      <c r="O17" s="284"/>
      <c r="P17" s="285"/>
      <c r="Q17" s="283" t="s">
        <v>206</v>
      </c>
      <c r="R17" s="284"/>
      <c r="S17" s="285"/>
      <c r="T17" s="71"/>
      <c r="U17" s="1">
        <v>12</v>
      </c>
      <c r="V17" s="46">
        <f t="shared" si="0"/>
        <v>21.957638789171039</v>
      </c>
      <c r="W17" s="46">
        <f t="shared" si="1"/>
        <v>25.763626936264668</v>
      </c>
      <c r="X17" s="46">
        <f t="shared" si="2"/>
        <v>28.339989629891136</v>
      </c>
      <c r="Y17" s="46">
        <f t="shared" si="3"/>
        <v>31.173988592880242</v>
      </c>
      <c r="Z17" s="46" t="e">
        <f t="shared" si="4"/>
        <v>#VALUE!</v>
      </c>
      <c r="AA17" s="46" t="e">
        <f t="shared" si="4"/>
        <v>#VALUE!</v>
      </c>
    </row>
    <row r="18" spans="1:27" ht="15" thickBot="1" x14ac:dyDescent="0.25">
      <c r="A18" s="276"/>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22.506579758900312</v>
      </c>
      <c r="W18" s="46">
        <f t="shared" si="1"/>
        <v>26.407717609671284</v>
      </c>
      <c r="X18" s="46">
        <f t="shared" si="2"/>
        <v>29.048489370638411</v>
      </c>
      <c r="Y18" s="46">
        <f t="shared" si="3"/>
        <v>31.953338307702246</v>
      </c>
      <c r="Z18" s="46" t="e">
        <f t="shared" si="4"/>
        <v>#VALUE!</v>
      </c>
      <c r="AA18" s="46" t="e">
        <f t="shared" si="4"/>
        <v>#VALUE!</v>
      </c>
    </row>
    <row r="19" spans="1:27" x14ac:dyDescent="0.2">
      <c r="A19" s="72" t="s">
        <v>3</v>
      </c>
      <c r="B19" s="73">
        <f>F6</f>
        <v>16.326731543387275</v>
      </c>
      <c r="C19" s="73">
        <f>MEDIAN(B19,D19)</f>
        <v>16.954417839676406</v>
      </c>
      <c r="D19" s="73">
        <f>B19*((1.025)^3)</f>
        <v>17.582104135965537</v>
      </c>
      <c r="E19" s="74">
        <f>I6</f>
        <v>19.156696428571429</v>
      </c>
      <c r="F19" s="73">
        <f>MEDIAN(E19,G19)</f>
        <v>19.893181609235491</v>
      </c>
      <c r="G19" s="75">
        <f>E19*((1.025)^3)</f>
        <v>20.629666789899552</v>
      </c>
      <c r="H19" s="73">
        <f>K6</f>
        <v>21.072366071428572</v>
      </c>
      <c r="I19" s="73">
        <f>MEDIAN(H19,J19)</f>
        <v>21.88249977015904</v>
      </c>
      <c r="J19" s="75">
        <f>H19*((1.025)^3)</f>
        <v>22.692633468889507</v>
      </c>
      <c r="K19" s="74">
        <f>M6</f>
        <v>23.179602678571431</v>
      </c>
      <c r="L19" s="73">
        <f>MEDIAN(K19,M19)</f>
        <v>24.070749747174943</v>
      </c>
      <c r="M19" s="75">
        <f>K19*((1.025)^3)</f>
        <v>24.961896815778459</v>
      </c>
      <c r="N19" s="74" t="s">
        <v>54</v>
      </c>
      <c r="O19" s="73" t="s">
        <v>54</v>
      </c>
      <c r="P19" s="75" t="s">
        <v>54</v>
      </c>
      <c r="Q19" s="74" t="s">
        <v>54</v>
      </c>
      <c r="R19" s="73" t="s">
        <v>54</v>
      </c>
      <c r="S19" s="75" t="s">
        <v>54</v>
      </c>
      <c r="T19" s="73"/>
      <c r="U19" s="1">
        <v>14</v>
      </c>
      <c r="V19" s="46">
        <f t="shared" si="0"/>
        <v>23.069244252872817</v>
      </c>
      <c r="W19" s="46">
        <f t="shared" si="1"/>
        <v>27.067910549913062</v>
      </c>
      <c r="X19" s="46">
        <f t="shared" si="2"/>
        <v>29.774701604904369</v>
      </c>
      <c r="Y19" s="46">
        <f t="shared" si="3"/>
        <v>32.752171765394799</v>
      </c>
      <c r="Z19" s="46" t="e">
        <f t="shared" si="4"/>
        <v>#VALUE!</v>
      </c>
      <c r="AA19" s="46" t="e">
        <f t="shared" si="4"/>
        <v>#VALUE!</v>
      </c>
    </row>
    <row r="20" spans="1:27" x14ac:dyDescent="0.2">
      <c r="A20" s="76" t="s">
        <v>4</v>
      </c>
      <c r="B20" s="73">
        <f>B19*((1.025)^4)</f>
        <v>18.021656739364673</v>
      </c>
      <c r="C20" s="73">
        <f t="shared" ref="C20:C24" si="9">MEDIAN(B20,D20)</f>
        <v>18.47782992557984</v>
      </c>
      <c r="D20" s="73">
        <f>B19*((1.025)^6)</f>
        <v>18.934003111795004</v>
      </c>
      <c r="E20" s="74">
        <f>E19*((1.025)^4)</f>
        <v>21.14540845964704</v>
      </c>
      <c r="F20" s="73">
        <f t="shared" ref="F20:F24" si="10">MEDIAN(E20,G20)</f>
        <v>21.680651611281853</v>
      </c>
      <c r="G20" s="75">
        <f>E19*((1.025)^6)</f>
        <v>22.215894762916665</v>
      </c>
      <c r="H20" s="73">
        <f>H19*((1.025)^4)</f>
        <v>23.259949305611741</v>
      </c>
      <c r="I20" s="73">
        <f t="shared" ref="I20:I24" si="11">MEDIAN(H20,J20)</f>
        <v>23.848716772410036</v>
      </c>
      <c r="J20" s="75">
        <f>H19*((1.025)^6)</f>
        <v>24.437484239208334</v>
      </c>
      <c r="K20" s="74">
        <f>K19*((1.025)^4)</f>
        <v>25.585944236172917</v>
      </c>
      <c r="L20" s="73">
        <f t="shared" ref="L20:L24" si="12">MEDIAN(K20,M20)</f>
        <v>26.233588449651045</v>
      </c>
      <c r="M20" s="75">
        <f>K19*((1.025)^6)</f>
        <v>26.881232663129168</v>
      </c>
      <c r="N20" s="74" t="s">
        <v>54</v>
      </c>
      <c r="O20" s="73" t="s">
        <v>54</v>
      </c>
      <c r="P20" s="75" t="s">
        <v>54</v>
      </c>
      <c r="Q20" s="74" t="s">
        <v>54</v>
      </c>
      <c r="R20" s="73" t="s">
        <v>54</v>
      </c>
      <c r="S20" s="75" t="s">
        <v>54</v>
      </c>
      <c r="T20" s="73"/>
      <c r="U20" s="1">
        <v>15</v>
      </c>
      <c r="V20" s="46">
        <f t="shared" si="0"/>
        <v>23.645975359194637</v>
      </c>
      <c r="W20" s="46">
        <f t="shared" si="1"/>
        <v>27.744608313660887</v>
      </c>
      <c r="X20" s="46">
        <f t="shared" si="2"/>
        <v>30.519069145026975</v>
      </c>
      <c r="Y20" s="46">
        <f t="shared" si="3"/>
        <v>33.570976059529663</v>
      </c>
      <c r="Z20" s="46" t="e">
        <f t="shared" si="4"/>
        <v>#VALUE!</v>
      </c>
      <c r="AA20" s="46" t="e">
        <f t="shared" si="4"/>
        <v>#VALUE!</v>
      </c>
    </row>
    <row r="21" spans="1:27" x14ac:dyDescent="0.2">
      <c r="A21" s="76" t="s">
        <v>5</v>
      </c>
      <c r="B21" s="73">
        <f>B19*((1.025)^7)</f>
        <v>19.40735318958988</v>
      </c>
      <c r="C21" s="73">
        <f t="shared" si="9"/>
        <v>19.898601817201374</v>
      </c>
      <c r="D21" s="73">
        <f>B19*((1.025)^9)</f>
        <v>20.389850444812865</v>
      </c>
      <c r="E21" s="74">
        <f>E19*((1.025)^7)</f>
        <v>22.771292131989583</v>
      </c>
      <c r="F21" s="73">
        <f t="shared" si="10"/>
        <v>23.347690464080564</v>
      </c>
      <c r="G21" s="75">
        <f>E19*((1.025)^9)</f>
        <v>23.924088796171549</v>
      </c>
      <c r="H21" s="73">
        <f>H19*((1.025)^7)</f>
        <v>25.048421345188544</v>
      </c>
      <c r="I21" s="73">
        <f t="shared" si="11"/>
        <v>25.682459510488627</v>
      </c>
      <c r="J21" s="75">
        <f>H19*((1.025)^9)</f>
        <v>26.316497675788707</v>
      </c>
      <c r="K21" s="74">
        <f>K19*((1.025)^7)</f>
        <v>27.5532634797074</v>
      </c>
      <c r="L21" s="73">
        <f t="shared" si="12"/>
        <v>28.250705461537489</v>
      </c>
      <c r="M21" s="75">
        <f>K19*((1.025)^9)</f>
        <v>28.948147443367578</v>
      </c>
      <c r="N21" s="74" t="s">
        <v>54</v>
      </c>
      <c r="O21" s="73" t="s">
        <v>54</v>
      </c>
      <c r="P21" s="75" t="s">
        <v>54</v>
      </c>
      <c r="Q21" s="74" t="s">
        <v>54</v>
      </c>
      <c r="R21" s="73" t="s">
        <v>54</v>
      </c>
      <c r="S21" s="75" t="s">
        <v>54</v>
      </c>
      <c r="T21" s="73"/>
      <c r="U21" s="1">
        <v>16</v>
      </c>
      <c r="V21" s="46">
        <f t="shared" si="0"/>
        <v>24.237124743174501</v>
      </c>
      <c r="W21" s="46">
        <f t="shared" si="1"/>
        <v>28.438223521502408</v>
      </c>
      <c r="X21" s="46">
        <f t="shared" si="2"/>
        <v>31.282045873652645</v>
      </c>
      <c r="Y21" s="46">
        <f t="shared" si="3"/>
        <v>34.410250461017903</v>
      </c>
      <c r="Z21" s="46" t="e">
        <f t="shared" si="4"/>
        <v>#VALUE!</v>
      </c>
      <c r="AA21" s="46" t="e">
        <f t="shared" si="4"/>
        <v>#VALUE!</v>
      </c>
    </row>
    <row r="22" spans="1:27" x14ac:dyDescent="0.2">
      <c r="A22" s="76" t="s">
        <v>6</v>
      </c>
      <c r="B22" s="73">
        <f>B19*((1.025)^10)</f>
        <v>20.899596705933185</v>
      </c>
      <c r="C22" s="73">
        <f t="shared" si="9"/>
        <v>21.428617747552117</v>
      </c>
      <c r="D22" s="73">
        <f>B19*((1.025)^12)</f>
        <v>21.95763878917105</v>
      </c>
      <c r="E22" s="74">
        <f>E19*((1.025)^10)</f>
        <v>24.522191016075841</v>
      </c>
      <c r="F22" s="73">
        <f t="shared" si="10"/>
        <v>25.142908976170258</v>
      </c>
      <c r="G22" s="75">
        <f>E19*((1.025)^12)</f>
        <v>25.763626936264675</v>
      </c>
      <c r="H22" s="73">
        <f>H19*((1.025)^10)</f>
        <v>26.974410117683423</v>
      </c>
      <c r="I22" s="73">
        <f t="shared" si="11"/>
        <v>27.657199873787285</v>
      </c>
      <c r="J22" s="75">
        <f>H19*((1.025)^12)</f>
        <v>28.339989629891143</v>
      </c>
      <c r="K22" s="74">
        <f>K19*((1.025)^10)</f>
        <v>29.671851129451767</v>
      </c>
      <c r="L22" s="73">
        <f t="shared" si="12"/>
        <v>30.422919861166015</v>
      </c>
      <c r="M22" s="75">
        <f>K19*((1.025)^12)</f>
        <v>31.17398859288026</v>
      </c>
      <c r="N22" s="74" t="s">
        <v>54</v>
      </c>
      <c r="O22" s="73" t="s">
        <v>54</v>
      </c>
      <c r="P22" s="75" t="s">
        <v>54</v>
      </c>
      <c r="Q22" s="74" t="s">
        <v>54</v>
      </c>
      <c r="R22" s="73" t="s">
        <v>54</v>
      </c>
      <c r="S22" s="75" t="s">
        <v>54</v>
      </c>
      <c r="T22" s="73"/>
      <c r="U22" s="1">
        <v>17</v>
      </c>
      <c r="V22" s="46">
        <f t="shared" si="0"/>
        <v>24.843052861753861</v>
      </c>
      <c r="W22" s="46">
        <f t="shared" si="1"/>
        <v>29.149179109539965</v>
      </c>
      <c r="X22" s="46">
        <f t="shared" si="2"/>
        <v>32.064097020493961</v>
      </c>
      <c r="Y22" s="46">
        <f t="shared" si="3"/>
        <v>35.270506722543345</v>
      </c>
      <c r="Z22" s="46" t="e">
        <f t="shared" ref="Z22:AA22" si="13">Z21+0.15</f>
        <v>#VALUE!</v>
      </c>
      <c r="AA22" s="46" t="e">
        <f t="shared" si="13"/>
        <v>#VALUE!</v>
      </c>
    </row>
    <row r="23" spans="1:27" x14ac:dyDescent="0.2">
      <c r="A23" s="76" t="s">
        <v>107</v>
      </c>
      <c r="B23" s="73">
        <f>B19*((1.025)^13)</f>
        <v>22.506579758900326</v>
      </c>
      <c r="C23" s="73">
        <f t="shared" si="9"/>
        <v>23.07627755904749</v>
      </c>
      <c r="D23" s="73">
        <f>B19*((1.025)^15)</f>
        <v>23.645975359194658</v>
      </c>
      <c r="E23" s="74">
        <f>E19*((1.025)^13)</f>
        <v>26.407717609671291</v>
      </c>
      <c r="F23" s="73">
        <f t="shared" si="10"/>
        <v>27.076162961666096</v>
      </c>
      <c r="G23" s="75">
        <f>E19*((1.025)^15)</f>
        <v>27.744608313660901</v>
      </c>
      <c r="H23" s="73">
        <f>H19*((1.025)^13)</f>
        <v>29.048489370638421</v>
      </c>
      <c r="I23" s="73">
        <f t="shared" si="11"/>
        <v>29.783779257832705</v>
      </c>
      <c r="J23" s="75">
        <f>H19*((1.025)^15)</f>
        <v>30.519069145026993</v>
      </c>
      <c r="K23" s="74">
        <f>K19*((1.025)^13)</f>
        <v>31.953338307702264</v>
      </c>
      <c r="L23" s="73">
        <f t="shared" si="12"/>
        <v>32.762157183615976</v>
      </c>
      <c r="M23" s="75">
        <f>K19*((1.025)^15)</f>
        <v>33.570976059529691</v>
      </c>
      <c r="N23" s="74" t="s">
        <v>54</v>
      </c>
      <c r="O23" s="73" t="s">
        <v>54</v>
      </c>
      <c r="P23" s="75" t="s">
        <v>54</v>
      </c>
      <c r="Q23" s="74" t="s">
        <v>54</v>
      </c>
      <c r="R23" s="73" t="s">
        <v>54</v>
      </c>
      <c r="S23" s="75" t="s">
        <v>54</v>
      </c>
      <c r="T23" s="73"/>
      <c r="U23" s="1">
        <v>18</v>
      </c>
      <c r="V23" s="46">
        <f t="shared" si="0"/>
        <v>25.464129183297704</v>
      </c>
      <c r="W23" s="46">
        <f t="shared" si="1"/>
        <v>29.877908587278462</v>
      </c>
      <c r="X23" s="46">
        <f t="shared" si="2"/>
        <v>32.865699446006303</v>
      </c>
      <c r="Y23" s="46">
        <f t="shared" si="3"/>
        <v>36.152269390606925</v>
      </c>
      <c r="Z23" s="46" t="e">
        <f t="shared" ref="Z23:AA25" si="14">Z22+0.15</f>
        <v>#VALUE!</v>
      </c>
      <c r="AA23" s="46" t="e">
        <f t="shared" si="14"/>
        <v>#VALUE!</v>
      </c>
    </row>
    <row r="24" spans="1:27" x14ac:dyDescent="0.2">
      <c r="A24" s="76" t="s">
        <v>108</v>
      </c>
      <c r="B24" s="73">
        <f>B19*((1.025)^16)</f>
        <v>24.237124743174522</v>
      </c>
      <c r="C24" s="73">
        <f t="shared" si="9"/>
        <v>25.495187733188345</v>
      </c>
      <c r="D24" s="73">
        <f>B19*((1.025)^20)</f>
        <v>26.753250723202171</v>
      </c>
      <c r="E24" s="74">
        <f>E19*((1.025)^16)</f>
        <v>28.438223521502422</v>
      </c>
      <c r="F24" s="73">
        <f t="shared" si="10"/>
        <v>29.914350615505935</v>
      </c>
      <c r="G24" s="75">
        <f>E19*((1.025)^20)</f>
        <v>31.390477709509447</v>
      </c>
      <c r="H24" s="74">
        <f>H19*((1.025)^16)</f>
        <v>31.282045873652663</v>
      </c>
      <c r="I24" s="73">
        <f t="shared" si="11"/>
        <v>32.905785677056528</v>
      </c>
      <c r="J24" s="75">
        <f>H19*((1.025)^20)</f>
        <v>34.529525480460393</v>
      </c>
      <c r="K24" s="73">
        <f>K19*((1.025)^16)</f>
        <v>34.410250461017931</v>
      </c>
      <c r="L24" s="73">
        <f t="shared" si="12"/>
        <v>36.196364244762179</v>
      </c>
      <c r="M24" s="75">
        <f>K19*((1.025)^20)</f>
        <v>37.982478028506435</v>
      </c>
      <c r="N24" s="73" t="s">
        <v>54</v>
      </c>
      <c r="O24" s="73" t="s">
        <v>54</v>
      </c>
      <c r="P24" s="73" t="s">
        <v>54</v>
      </c>
      <c r="Q24" s="74" t="s">
        <v>54</v>
      </c>
      <c r="R24" s="73" t="s">
        <v>54</v>
      </c>
      <c r="S24" s="75" t="s">
        <v>54</v>
      </c>
      <c r="U24" s="1">
        <v>19</v>
      </c>
      <c r="V24" s="46">
        <f t="shared" si="0"/>
        <v>26.100732412880145</v>
      </c>
      <c r="W24" s="46">
        <f t="shared" si="1"/>
        <v>30.624856301960421</v>
      </c>
      <c r="X24" s="46">
        <f t="shared" si="2"/>
        <v>33.687341932156457</v>
      </c>
      <c r="Y24" s="46">
        <f t="shared" si="3"/>
        <v>37.056076125372094</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26.753250723202147</v>
      </c>
      <c r="W25" s="46">
        <f t="shared" si="1"/>
        <v>31.39047770950943</v>
      </c>
      <c r="X25" s="46">
        <f t="shared" si="2"/>
        <v>34.529525480460364</v>
      </c>
      <c r="Y25" s="46">
        <f t="shared" si="3"/>
        <v>37.982478028506392</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273" t="s">
        <v>182</v>
      </c>
      <c r="W28" s="273"/>
      <c r="X28" s="273"/>
      <c r="Y28" s="273"/>
      <c r="Z28" s="273"/>
      <c r="AA28" s="273"/>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74" t="s">
        <v>104</v>
      </c>
      <c r="B30" s="277" t="s">
        <v>78</v>
      </c>
      <c r="C30" s="278"/>
      <c r="D30" s="278"/>
      <c r="E30" s="278" t="s">
        <v>78</v>
      </c>
      <c r="F30" s="278"/>
      <c r="G30" s="278"/>
      <c r="H30" s="278" t="s">
        <v>79</v>
      </c>
      <c r="I30" s="278"/>
      <c r="J30" s="278"/>
      <c r="K30" s="278" t="s">
        <v>80</v>
      </c>
      <c r="L30" s="278"/>
      <c r="M30" s="278"/>
      <c r="N30" s="278" t="s">
        <v>80</v>
      </c>
      <c r="O30" s="278"/>
      <c r="P30" s="279"/>
      <c r="Q30" s="278" t="s">
        <v>80</v>
      </c>
      <c r="R30" s="278"/>
      <c r="S30" s="279"/>
      <c r="U30" s="1">
        <v>0</v>
      </c>
      <c r="V30" s="46">
        <f>H8</f>
        <v>14.842483221261158</v>
      </c>
      <c r="W30" s="46">
        <f>I8</f>
        <v>17.415178571428569</v>
      </c>
      <c r="X30" s="46">
        <f>K8</f>
        <v>19.156696428571429</v>
      </c>
      <c r="Y30" s="46">
        <f>M8</f>
        <v>21.072366071428572</v>
      </c>
      <c r="Z30" s="46" t="str">
        <f>N8</f>
        <v>-</v>
      </c>
      <c r="AA30" s="46" t="str">
        <f>O8</f>
        <v>-</v>
      </c>
    </row>
    <row r="31" spans="1:27" ht="15" x14ac:dyDescent="0.2">
      <c r="A31" s="275"/>
      <c r="B31" s="280" t="s">
        <v>103</v>
      </c>
      <c r="C31" s="281"/>
      <c r="D31" s="282"/>
      <c r="E31" s="283" t="s">
        <v>199</v>
      </c>
      <c r="F31" s="284"/>
      <c r="G31" s="284"/>
      <c r="H31" s="294" t="s">
        <v>200</v>
      </c>
      <c r="I31" s="295"/>
      <c r="J31" s="296"/>
      <c r="K31" s="283" t="s">
        <v>201</v>
      </c>
      <c r="L31" s="284"/>
      <c r="M31" s="285"/>
      <c r="N31" s="283" t="s">
        <v>202</v>
      </c>
      <c r="O31" s="284"/>
      <c r="P31" s="285"/>
      <c r="Q31" s="283" t="s">
        <v>207</v>
      </c>
      <c r="R31" s="284"/>
      <c r="S31" s="285"/>
      <c r="U31" s="1">
        <v>1</v>
      </c>
      <c r="V31" s="46">
        <f t="shared" ref="V31:V50" si="15">V30*1.025</f>
        <v>15.213545301792687</v>
      </c>
      <c r="W31" s="46">
        <f t="shared" ref="W31:W50" si="16">W30*1.025</f>
        <v>17.850558035714283</v>
      </c>
      <c r="X31" s="46">
        <f t="shared" ref="X31:X50" si="17">X30*1.025</f>
        <v>19.635613839285714</v>
      </c>
      <c r="Y31" s="46">
        <f t="shared" ref="Y31:Y50" si="18">Y30*1.025</f>
        <v>21.599175223214285</v>
      </c>
      <c r="Z31" s="46" t="e">
        <f t="shared" ref="Z31:AA31" si="19">Z30+0.15</f>
        <v>#VALUE!</v>
      </c>
      <c r="AA31" s="46" t="e">
        <f t="shared" si="19"/>
        <v>#VALUE!</v>
      </c>
    </row>
    <row r="32" spans="1:27" ht="15" thickBot="1" x14ac:dyDescent="0.25">
      <c r="A32" s="276"/>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15.593883934337503</v>
      </c>
      <c r="W32" s="46">
        <f t="shared" si="16"/>
        <v>18.296821986607139</v>
      </c>
      <c r="X32" s="46">
        <f t="shared" si="17"/>
        <v>20.126504185267855</v>
      </c>
      <c r="Y32" s="46">
        <f t="shared" si="18"/>
        <v>22.139154603794641</v>
      </c>
      <c r="Z32" s="46" t="e">
        <f t="shared" ref="Z32:AA38" si="20">Z31+0.15</f>
        <v>#VALUE!</v>
      </c>
      <c r="AA32" s="46" t="e">
        <f t="shared" si="20"/>
        <v>#VALUE!</v>
      </c>
    </row>
    <row r="33" spans="1:27" x14ac:dyDescent="0.2">
      <c r="A33" s="72" t="s">
        <v>3</v>
      </c>
      <c r="B33" s="73">
        <f>F8</f>
        <v>14.842483221261158</v>
      </c>
      <c r="C33" s="73">
        <f>MEDIAN(B33,D33)</f>
        <v>15.413107126978549</v>
      </c>
      <c r="D33" s="75">
        <f>B33*((1.025)^3)</f>
        <v>15.983731032695941</v>
      </c>
      <c r="E33" s="73">
        <f>I8</f>
        <v>17.415178571428569</v>
      </c>
      <c r="F33" s="73">
        <f>MEDIAN(E33,G33)</f>
        <v>18.084710553850442</v>
      </c>
      <c r="G33" s="73">
        <f>E33*((1.025)^3)</f>
        <v>18.754242536272319</v>
      </c>
      <c r="H33" s="74">
        <f>K8</f>
        <v>19.156696428571429</v>
      </c>
      <c r="I33" s="73">
        <f>MEDIAN(H33,J33)</f>
        <v>19.893181609235491</v>
      </c>
      <c r="J33" s="75">
        <f>H33*((1.025)^3)</f>
        <v>20.629666789899552</v>
      </c>
      <c r="K33" s="74">
        <f>M8</f>
        <v>21.072366071428572</v>
      </c>
      <c r="L33" s="73">
        <f>MEDIAN(K33,M33)</f>
        <v>21.88249977015904</v>
      </c>
      <c r="M33" s="75">
        <f>K33*((1.025)^3)</f>
        <v>22.692633468889507</v>
      </c>
      <c r="N33" s="74" t="s">
        <v>54</v>
      </c>
      <c r="O33" s="73" t="s">
        <v>54</v>
      </c>
      <c r="P33" s="75" t="s">
        <v>54</v>
      </c>
      <c r="Q33" s="74" t="s">
        <v>54</v>
      </c>
      <c r="R33" s="73" t="s">
        <v>54</v>
      </c>
      <c r="S33" s="75" t="s">
        <v>54</v>
      </c>
      <c r="U33" s="1">
        <v>3</v>
      </c>
      <c r="V33" s="46">
        <f t="shared" si="15"/>
        <v>15.983731032695939</v>
      </c>
      <c r="W33" s="46">
        <f t="shared" si="16"/>
        <v>18.754242536272315</v>
      </c>
      <c r="X33" s="46">
        <f t="shared" si="17"/>
        <v>20.629666789899549</v>
      </c>
      <c r="Y33" s="46">
        <f t="shared" si="18"/>
        <v>22.692633468889504</v>
      </c>
      <c r="Z33" s="46" t="e">
        <f t="shared" si="20"/>
        <v>#VALUE!</v>
      </c>
      <c r="AA33" s="46" t="e">
        <f t="shared" si="20"/>
        <v>#VALUE!</v>
      </c>
    </row>
    <row r="34" spans="1:27" x14ac:dyDescent="0.2">
      <c r="A34" s="76" t="s">
        <v>4</v>
      </c>
      <c r="B34" s="73">
        <f>B33*((1.025)^4)</f>
        <v>16.383324308513338</v>
      </c>
      <c r="C34" s="73">
        <f t="shared" ref="C34:C38" si="21">MEDIAN(B34,D34)</f>
        <v>16.798027205072579</v>
      </c>
      <c r="D34" s="75">
        <f>B33*((1.025)^6)</f>
        <v>17.212730101631823</v>
      </c>
      <c r="E34" s="73">
        <f>E33*((1.025)^4)</f>
        <v>19.223098599679123</v>
      </c>
      <c r="F34" s="73">
        <f t="shared" ref="F34:F38" si="22">MEDIAN(E34,G34)</f>
        <v>19.709683282983498</v>
      </c>
      <c r="G34" s="73">
        <f>E33*((1.025)^6)</f>
        <v>20.196267966287877</v>
      </c>
      <c r="H34" s="74">
        <f>H33*((1.025)^4)</f>
        <v>21.14540845964704</v>
      </c>
      <c r="I34" s="73">
        <f t="shared" ref="I34:I38" si="23">MEDIAN(H34,J34)</f>
        <v>21.680651611281853</v>
      </c>
      <c r="J34" s="75">
        <f>H33*((1.025)^6)</f>
        <v>22.215894762916665</v>
      </c>
      <c r="K34" s="74">
        <f>K33*((1.025)^4)</f>
        <v>23.259949305611741</v>
      </c>
      <c r="L34" s="73">
        <f t="shared" ref="L34:L38" si="24">MEDIAN(K34,M34)</f>
        <v>23.848716772410036</v>
      </c>
      <c r="M34" s="75">
        <f>K33*((1.025)^6)</f>
        <v>24.437484239208334</v>
      </c>
      <c r="N34" s="74" t="s">
        <v>54</v>
      </c>
      <c r="O34" s="73" t="s">
        <v>54</v>
      </c>
      <c r="P34" s="75" t="s">
        <v>54</v>
      </c>
      <c r="Q34" s="74" t="s">
        <v>54</v>
      </c>
      <c r="R34" s="73" t="s">
        <v>54</v>
      </c>
      <c r="S34" s="75" t="s">
        <v>54</v>
      </c>
      <c r="U34" s="1">
        <v>4</v>
      </c>
      <c r="V34" s="46">
        <f t="shared" si="15"/>
        <v>16.383324308513338</v>
      </c>
      <c r="W34" s="46">
        <f t="shared" si="16"/>
        <v>19.223098599679123</v>
      </c>
      <c r="X34" s="46">
        <f t="shared" si="17"/>
        <v>21.145408459647037</v>
      </c>
      <c r="Y34" s="46">
        <f t="shared" si="18"/>
        <v>23.259949305611741</v>
      </c>
      <c r="Z34" s="46" t="e">
        <f t="shared" si="20"/>
        <v>#VALUE!</v>
      </c>
      <c r="AA34" s="46" t="e">
        <f t="shared" si="20"/>
        <v>#VALUE!</v>
      </c>
    </row>
    <row r="35" spans="1:27" x14ac:dyDescent="0.2">
      <c r="A35" s="76" t="s">
        <v>5</v>
      </c>
      <c r="B35" s="73">
        <f>B33*((1.025)^7)</f>
        <v>17.643048354172617</v>
      </c>
      <c r="C35" s="73">
        <f t="shared" si="21"/>
        <v>18.089638015637611</v>
      </c>
      <c r="D35" s="75">
        <f>B33*((1.025)^9)</f>
        <v>18.536227677102602</v>
      </c>
      <c r="E35" s="73">
        <f>E33*((1.025)^7)</f>
        <v>20.701174665445073</v>
      </c>
      <c r="F35" s="73">
        <f t="shared" si="22"/>
        <v>21.225173149164149</v>
      </c>
      <c r="G35" s="73">
        <f>E33*((1.025)^9)</f>
        <v>21.749171632883225</v>
      </c>
      <c r="H35" s="74">
        <f>H33*((1.025)^7)</f>
        <v>22.771292131989583</v>
      </c>
      <c r="I35" s="73">
        <f t="shared" si="23"/>
        <v>23.347690464080564</v>
      </c>
      <c r="J35" s="75">
        <f>H33*((1.025)^9)</f>
        <v>23.924088796171549</v>
      </c>
      <c r="K35" s="74">
        <f>K33*((1.025)^7)</f>
        <v>25.048421345188544</v>
      </c>
      <c r="L35" s="73">
        <f t="shared" si="24"/>
        <v>25.682459510488627</v>
      </c>
      <c r="M35" s="75">
        <f>K33*((1.025)^9)</f>
        <v>26.316497675788707</v>
      </c>
      <c r="N35" s="74" t="s">
        <v>54</v>
      </c>
      <c r="O35" s="73" t="s">
        <v>54</v>
      </c>
      <c r="P35" s="75" t="s">
        <v>54</v>
      </c>
      <c r="Q35" s="74" t="s">
        <v>54</v>
      </c>
      <c r="R35" s="73" t="s">
        <v>54</v>
      </c>
      <c r="S35" s="75" t="s">
        <v>54</v>
      </c>
      <c r="U35" s="1">
        <v>5</v>
      </c>
      <c r="V35" s="46">
        <f t="shared" si="15"/>
        <v>16.792907416226168</v>
      </c>
      <c r="W35" s="46">
        <f t="shared" si="16"/>
        <v>19.7036760646711</v>
      </c>
      <c r="X35" s="46">
        <f t="shared" si="17"/>
        <v>21.674043671138211</v>
      </c>
      <c r="Y35" s="46">
        <f t="shared" si="18"/>
        <v>23.841448038252032</v>
      </c>
      <c r="Z35" s="46" t="e">
        <f t="shared" si="20"/>
        <v>#VALUE!</v>
      </c>
      <c r="AA35" s="46" t="e">
        <f t="shared" si="20"/>
        <v>#VALUE!</v>
      </c>
    </row>
    <row r="36" spans="1:27" x14ac:dyDescent="0.2">
      <c r="A36" s="76" t="s">
        <v>6</v>
      </c>
      <c r="B36" s="73">
        <f>B33*((1.025)^10)</f>
        <v>18.999633369030168</v>
      </c>
      <c r="C36" s="73">
        <f t="shared" si="21"/>
        <v>19.480561588683742</v>
      </c>
      <c r="D36" s="75">
        <f>B33*((1.025)^12)</f>
        <v>19.961489808337319</v>
      </c>
      <c r="E36" s="73">
        <f>E33*((1.025)^10)</f>
        <v>22.292900923705304</v>
      </c>
      <c r="F36" s="73">
        <f t="shared" si="22"/>
        <v>22.857189978336592</v>
      </c>
      <c r="G36" s="73">
        <f>E33*((1.025)^12)</f>
        <v>23.421479032967884</v>
      </c>
      <c r="H36" s="74">
        <f>H33*((1.025)^10)</f>
        <v>24.522191016075841</v>
      </c>
      <c r="I36" s="73">
        <f t="shared" si="23"/>
        <v>25.142908976170258</v>
      </c>
      <c r="J36" s="75">
        <f>H33*((1.025)^12)</f>
        <v>25.763626936264675</v>
      </c>
      <c r="K36" s="74">
        <f>K33*((1.025)^10)</f>
        <v>26.974410117683423</v>
      </c>
      <c r="L36" s="73">
        <f t="shared" si="24"/>
        <v>27.657199873787285</v>
      </c>
      <c r="M36" s="75">
        <f>K33*((1.025)^12)</f>
        <v>28.339989629891143</v>
      </c>
      <c r="N36" s="74" t="s">
        <v>54</v>
      </c>
      <c r="O36" s="73" t="s">
        <v>54</v>
      </c>
      <c r="P36" s="75" t="s">
        <v>54</v>
      </c>
      <c r="Q36" s="74" t="s">
        <v>54</v>
      </c>
      <c r="R36" s="73" t="s">
        <v>54</v>
      </c>
      <c r="S36" s="75" t="s">
        <v>54</v>
      </c>
      <c r="T36" s="46"/>
      <c r="U36" s="1">
        <v>6</v>
      </c>
      <c r="V36" s="46">
        <f t="shared" si="15"/>
        <v>17.21273010163182</v>
      </c>
      <c r="W36" s="46">
        <f t="shared" si="16"/>
        <v>20.196267966287877</v>
      </c>
      <c r="X36" s="46">
        <f t="shared" si="17"/>
        <v>22.215894762916665</v>
      </c>
      <c r="Y36" s="46">
        <f t="shared" si="18"/>
        <v>24.437484239208331</v>
      </c>
      <c r="Z36" s="46" t="e">
        <f t="shared" si="20"/>
        <v>#VALUE!</v>
      </c>
      <c r="AA36" s="46" t="e">
        <f t="shared" si="20"/>
        <v>#VALUE!</v>
      </c>
    </row>
    <row r="37" spans="1:27" x14ac:dyDescent="0.2">
      <c r="A37" s="76" t="s">
        <v>107</v>
      </c>
      <c r="B37" s="73">
        <f>B33*((1.025)^13)</f>
        <v>20.46052705354575</v>
      </c>
      <c r="C37" s="73">
        <f t="shared" si="21"/>
        <v>20.978434144588626</v>
      </c>
      <c r="D37" s="73">
        <f>B33*((1.025)^15)</f>
        <v>21.496341235631505</v>
      </c>
      <c r="E37" s="74">
        <f>E33*((1.025)^13)</f>
        <v>24.007016008792082</v>
      </c>
      <c r="F37" s="73">
        <f t="shared" si="22"/>
        <v>24.614693601514631</v>
      </c>
      <c r="G37" s="75">
        <f>E33*((1.025)^15)</f>
        <v>25.22237119423718</v>
      </c>
      <c r="H37" s="73">
        <f>H33*((1.025)^13)</f>
        <v>26.407717609671291</v>
      </c>
      <c r="I37" s="73">
        <f t="shared" si="23"/>
        <v>27.076162961666096</v>
      </c>
      <c r="J37" s="75">
        <f>H33*((1.025)^15)</f>
        <v>27.744608313660901</v>
      </c>
      <c r="K37" s="74">
        <f>K33*((1.025)^13)</f>
        <v>29.048489370638421</v>
      </c>
      <c r="L37" s="73">
        <f t="shared" si="24"/>
        <v>29.783779257832705</v>
      </c>
      <c r="M37" s="75">
        <f>K33*((1.025)^15)</f>
        <v>30.519069145026993</v>
      </c>
      <c r="N37" s="74" t="s">
        <v>54</v>
      </c>
      <c r="O37" s="73" t="s">
        <v>54</v>
      </c>
      <c r="P37" s="75" t="s">
        <v>54</v>
      </c>
      <c r="Q37" s="74" t="s">
        <v>54</v>
      </c>
      <c r="R37" s="73" t="s">
        <v>54</v>
      </c>
      <c r="S37" s="75" t="s">
        <v>54</v>
      </c>
      <c r="U37" s="1">
        <v>7</v>
      </c>
      <c r="V37" s="46">
        <f t="shared" si="15"/>
        <v>17.643048354172613</v>
      </c>
      <c r="W37" s="46">
        <f t="shared" si="16"/>
        <v>20.701174665445073</v>
      </c>
      <c r="X37" s="46">
        <f t="shared" si="17"/>
        <v>22.771292131989579</v>
      </c>
      <c r="Y37" s="46">
        <f t="shared" si="18"/>
        <v>25.048421345188537</v>
      </c>
      <c r="Z37" s="46" t="e">
        <f t="shared" si="20"/>
        <v>#VALUE!</v>
      </c>
      <c r="AA37" s="46" t="e">
        <f t="shared" si="20"/>
        <v>#VALUE!</v>
      </c>
    </row>
    <row r="38" spans="1:27" x14ac:dyDescent="0.2">
      <c r="A38" s="76" t="s">
        <v>108</v>
      </c>
      <c r="B38" s="73">
        <f>B33*((1.025)^16)</f>
        <v>22.033749766522291</v>
      </c>
      <c r="C38" s="73">
        <f t="shared" si="21"/>
        <v>23.177443393807586</v>
      </c>
      <c r="D38" s="73">
        <f>B33*((1.025)^20)</f>
        <v>24.321137021092884</v>
      </c>
      <c r="E38" s="74">
        <f>E33*((1.025)^16)</f>
        <v>25.852930474093107</v>
      </c>
      <c r="F38" s="73">
        <f t="shared" si="22"/>
        <v>27.194864195914484</v>
      </c>
      <c r="G38" s="75">
        <f>E33*((1.025)^20)</f>
        <v>28.536797917735857</v>
      </c>
      <c r="H38" s="74">
        <f>H33*((1.025)^16)</f>
        <v>28.438223521502422</v>
      </c>
      <c r="I38" s="73">
        <f t="shared" si="23"/>
        <v>29.914350615505935</v>
      </c>
      <c r="J38" s="75">
        <f>H33*((1.025)^20)</f>
        <v>31.390477709509447</v>
      </c>
      <c r="K38" s="73">
        <f>K33*((1.025)^16)</f>
        <v>31.282045873652663</v>
      </c>
      <c r="L38" s="73">
        <f t="shared" si="24"/>
        <v>32.905785677056528</v>
      </c>
      <c r="M38" s="75">
        <f>K33*((1.025)^20)</f>
        <v>34.529525480460393</v>
      </c>
      <c r="N38" s="73" t="s">
        <v>54</v>
      </c>
      <c r="O38" s="73" t="s">
        <v>54</v>
      </c>
      <c r="P38" s="73" t="s">
        <v>54</v>
      </c>
      <c r="Q38" s="74" t="s">
        <v>54</v>
      </c>
      <c r="R38" s="73" t="s">
        <v>54</v>
      </c>
      <c r="S38" s="75" t="s">
        <v>54</v>
      </c>
      <c r="U38" s="1">
        <v>8</v>
      </c>
      <c r="V38" s="46">
        <f t="shared" si="15"/>
        <v>18.084124563026926</v>
      </c>
      <c r="W38" s="46">
        <f t="shared" si="16"/>
        <v>21.218704032081199</v>
      </c>
      <c r="X38" s="46">
        <f t="shared" si="17"/>
        <v>23.340574435289316</v>
      </c>
      <c r="Y38" s="46">
        <f t="shared" si="18"/>
        <v>25.674631878818246</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18.536227677102598</v>
      </c>
      <c r="W39" s="46">
        <f t="shared" si="16"/>
        <v>21.749171632883225</v>
      </c>
      <c r="X39" s="46">
        <f t="shared" si="17"/>
        <v>23.924088796171546</v>
      </c>
      <c r="Y39" s="46">
        <f t="shared" si="18"/>
        <v>26.3164976757887</v>
      </c>
      <c r="Z39" s="46" t="e">
        <f t="shared" ref="Z39:AA39" si="25">Z38+0.15</f>
        <v>#VALUE!</v>
      </c>
      <c r="AA39" s="46" t="e">
        <f t="shared" si="25"/>
        <v>#VALUE!</v>
      </c>
    </row>
    <row r="40" spans="1:27" x14ac:dyDescent="0.2">
      <c r="O40" s="40"/>
      <c r="P40" s="1"/>
      <c r="U40" s="1">
        <v>10</v>
      </c>
      <c r="V40" s="46">
        <f t="shared" si="15"/>
        <v>18.99963336903016</v>
      </c>
      <c r="W40" s="46">
        <f t="shared" si="16"/>
        <v>22.292900923705304</v>
      </c>
      <c r="X40" s="46">
        <f t="shared" si="17"/>
        <v>24.522191016075833</v>
      </c>
      <c r="Y40" s="46">
        <f t="shared" si="18"/>
        <v>26.974410117683416</v>
      </c>
      <c r="Z40" s="46" t="e">
        <f t="shared" ref="Z40:AA50" si="26">Z39+0.15</f>
        <v>#VALUE!</v>
      </c>
      <c r="AA40" s="46" t="e">
        <f t="shared" si="26"/>
        <v>#VALUE!</v>
      </c>
    </row>
    <row r="41" spans="1:27" x14ac:dyDescent="0.2">
      <c r="U41" s="1">
        <v>11</v>
      </c>
      <c r="V41" s="46">
        <f t="shared" si="15"/>
        <v>19.474624203255914</v>
      </c>
      <c r="W41" s="46">
        <f t="shared" si="16"/>
        <v>22.850223446797933</v>
      </c>
      <c r="X41" s="46">
        <f t="shared" si="17"/>
        <v>25.135245791477725</v>
      </c>
      <c r="Y41" s="46">
        <f t="shared" si="18"/>
        <v>27.648770370625499</v>
      </c>
      <c r="Z41" s="46" t="e">
        <f t="shared" si="26"/>
        <v>#VALUE!</v>
      </c>
      <c r="AA41" s="46" t="e">
        <f t="shared" si="26"/>
        <v>#VALUE!</v>
      </c>
    </row>
    <row r="42" spans="1:27" x14ac:dyDescent="0.2">
      <c r="U42" s="1">
        <v>12</v>
      </c>
      <c r="V42" s="46">
        <f t="shared" si="15"/>
        <v>19.961489808337308</v>
      </c>
      <c r="W42" s="46">
        <f t="shared" si="16"/>
        <v>23.421479032967881</v>
      </c>
      <c r="X42" s="46">
        <f t="shared" si="17"/>
        <v>25.763626936264668</v>
      </c>
      <c r="Y42" s="46">
        <f t="shared" si="18"/>
        <v>28.339989629891136</v>
      </c>
      <c r="Z42" s="46" t="e">
        <f t="shared" si="26"/>
        <v>#VALUE!</v>
      </c>
      <c r="AA42" s="46" t="e">
        <f t="shared" si="26"/>
        <v>#VALUE!</v>
      </c>
    </row>
    <row r="43" spans="1:27" x14ac:dyDescent="0.2">
      <c r="D43" s="83"/>
      <c r="U43" s="1">
        <v>13</v>
      </c>
      <c r="V43" s="46">
        <f t="shared" si="15"/>
        <v>20.460527053545739</v>
      </c>
      <c r="W43" s="46">
        <f t="shared" si="16"/>
        <v>24.007016008792075</v>
      </c>
      <c r="X43" s="46">
        <f t="shared" si="17"/>
        <v>26.407717609671284</v>
      </c>
      <c r="Y43" s="46">
        <f t="shared" si="18"/>
        <v>29.048489370638411</v>
      </c>
      <c r="Z43" s="46" t="e">
        <f t="shared" si="26"/>
        <v>#VALUE!</v>
      </c>
      <c r="AA43" s="46" t="e">
        <f t="shared" si="26"/>
        <v>#VALUE!</v>
      </c>
    </row>
    <row r="44" spans="1:27" x14ac:dyDescent="0.2">
      <c r="D44" s="83"/>
      <c r="G44" s="35"/>
      <c r="U44" s="1">
        <v>14</v>
      </c>
      <c r="V44" s="46">
        <f t="shared" si="15"/>
        <v>20.972040229884382</v>
      </c>
      <c r="W44" s="46">
        <f t="shared" si="16"/>
        <v>24.607191409011875</v>
      </c>
      <c r="X44" s="46">
        <f t="shared" si="17"/>
        <v>27.067910549913062</v>
      </c>
      <c r="Y44" s="46">
        <f t="shared" si="18"/>
        <v>29.774701604904369</v>
      </c>
      <c r="Z44" s="46" t="e">
        <f t="shared" si="26"/>
        <v>#VALUE!</v>
      </c>
      <c r="AA44" s="46" t="e">
        <f t="shared" si="26"/>
        <v>#VALUE!</v>
      </c>
    </row>
    <row r="45" spans="1:27" x14ac:dyDescent="0.2">
      <c r="D45" s="83"/>
      <c r="U45" s="1">
        <v>15</v>
      </c>
      <c r="V45" s="46">
        <f t="shared" si="15"/>
        <v>21.49634123563149</v>
      </c>
      <c r="W45" s="46">
        <f t="shared" si="16"/>
        <v>25.222371194237169</v>
      </c>
      <c r="X45" s="46">
        <f t="shared" si="17"/>
        <v>27.744608313660887</v>
      </c>
      <c r="Y45" s="46">
        <f t="shared" si="18"/>
        <v>30.519069145026975</v>
      </c>
      <c r="Z45" s="46" t="e">
        <f t="shared" si="26"/>
        <v>#VALUE!</v>
      </c>
      <c r="AA45" s="46" t="e">
        <f t="shared" si="26"/>
        <v>#VALUE!</v>
      </c>
    </row>
    <row r="46" spans="1:27" x14ac:dyDescent="0.2">
      <c r="U46" s="1">
        <v>16</v>
      </c>
      <c r="V46" s="46">
        <f t="shared" si="15"/>
        <v>22.033749766522277</v>
      </c>
      <c r="W46" s="46">
        <f t="shared" si="16"/>
        <v>25.852930474093096</v>
      </c>
      <c r="X46" s="46">
        <f t="shared" si="17"/>
        <v>28.438223521502408</v>
      </c>
      <c r="Y46" s="46">
        <f t="shared" si="18"/>
        <v>31.282045873652645</v>
      </c>
      <c r="Z46" s="46" t="e">
        <f t="shared" si="26"/>
        <v>#VALUE!</v>
      </c>
      <c r="AA46" s="46" t="e">
        <f t="shared" si="26"/>
        <v>#VALUE!</v>
      </c>
    </row>
    <row r="47" spans="1:27" x14ac:dyDescent="0.2">
      <c r="U47" s="1">
        <v>17</v>
      </c>
      <c r="V47" s="46">
        <f t="shared" si="15"/>
        <v>22.58459351068533</v>
      </c>
      <c r="W47" s="46">
        <f t="shared" si="16"/>
        <v>26.49925373594542</v>
      </c>
      <c r="X47" s="46">
        <f t="shared" si="17"/>
        <v>29.149179109539965</v>
      </c>
      <c r="Y47" s="46">
        <f t="shared" si="18"/>
        <v>32.064097020493961</v>
      </c>
      <c r="Z47" s="46" t="e">
        <f t="shared" si="26"/>
        <v>#VALUE!</v>
      </c>
      <c r="AA47" s="46" t="e">
        <f t="shared" si="26"/>
        <v>#VALUE!</v>
      </c>
    </row>
    <row r="48" spans="1:27" x14ac:dyDescent="0.2">
      <c r="U48" s="1">
        <v>18</v>
      </c>
      <c r="V48" s="46">
        <f t="shared" si="15"/>
        <v>23.149208348452461</v>
      </c>
      <c r="W48" s="46">
        <f t="shared" si="16"/>
        <v>27.161735079344052</v>
      </c>
      <c r="X48" s="46">
        <f t="shared" si="17"/>
        <v>29.877908587278462</v>
      </c>
      <c r="Y48" s="46">
        <f t="shared" si="18"/>
        <v>32.865699446006303</v>
      </c>
      <c r="Z48" s="46" t="e">
        <f t="shared" si="26"/>
        <v>#VALUE!</v>
      </c>
      <c r="AA48" s="46" t="e">
        <f t="shared" si="26"/>
        <v>#VALUE!</v>
      </c>
    </row>
    <row r="49" spans="21:27" x14ac:dyDescent="0.2">
      <c r="U49" s="1">
        <v>19</v>
      </c>
      <c r="V49" s="46">
        <f t="shared" si="15"/>
        <v>23.727938557163771</v>
      </c>
      <c r="W49" s="46">
        <f t="shared" si="16"/>
        <v>27.840778456327651</v>
      </c>
      <c r="X49" s="46">
        <f t="shared" si="17"/>
        <v>30.624856301960421</v>
      </c>
      <c r="Y49" s="46">
        <f t="shared" si="18"/>
        <v>33.687341932156457</v>
      </c>
      <c r="Z49" s="46" t="e">
        <f t="shared" si="26"/>
        <v>#VALUE!</v>
      </c>
      <c r="AA49" s="46" t="e">
        <f t="shared" si="26"/>
        <v>#VALUE!</v>
      </c>
    </row>
    <row r="50" spans="21:27" x14ac:dyDescent="0.2">
      <c r="U50" s="1">
        <v>20</v>
      </c>
      <c r="V50" s="46">
        <f t="shared" si="15"/>
        <v>24.321137021092863</v>
      </c>
      <c r="W50" s="46">
        <f t="shared" si="16"/>
        <v>28.536797917735839</v>
      </c>
      <c r="X50" s="46">
        <f t="shared" si="17"/>
        <v>31.39047770950943</v>
      </c>
      <c r="Y50" s="46">
        <f t="shared" si="18"/>
        <v>34.529525480460364</v>
      </c>
      <c r="Z50" s="46" t="e">
        <f t="shared" si="26"/>
        <v>#VALUE!</v>
      </c>
      <c r="AA50" s="46" t="e">
        <f t="shared" si="26"/>
        <v>#VALUE!</v>
      </c>
    </row>
  </sheetData>
  <mergeCells count="47">
    <mergeCell ref="N31:P31"/>
    <mergeCell ref="Q31:S31"/>
    <mergeCell ref="V28:AA28"/>
    <mergeCell ref="N30:P30"/>
    <mergeCell ref="Q30:S30"/>
    <mergeCell ref="A30:A32"/>
    <mergeCell ref="B30:D30"/>
    <mergeCell ref="E30:G30"/>
    <mergeCell ref="H30:J30"/>
    <mergeCell ref="K30:M30"/>
    <mergeCell ref="B31:D31"/>
    <mergeCell ref="E31:G31"/>
    <mergeCell ref="H31:J31"/>
    <mergeCell ref="K31:M31"/>
    <mergeCell ref="Q16:S16"/>
    <mergeCell ref="B17:D17"/>
    <mergeCell ref="E17:G17"/>
    <mergeCell ref="H17:J17"/>
    <mergeCell ref="K17:M17"/>
    <mergeCell ref="N17:P17"/>
    <mergeCell ref="Q17:S17"/>
    <mergeCell ref="K16:M16"/>
    <mergeCell ref="N16:P16"/>
    <mergeCell ref="A7:H7"/>
    <mergeCell ref="A9:H9"/>
    <mergeCell ref="A16:A18"/>
    <mergeCell ref="B16:D16"/>
    <mergeCell ref="E16:G16"/>
    <mergeCell ref="H16:J16"/>
    <mergeCell ref="A1:R1"/>
    <mergeCell ref="A3:A5"/>
    <mergeCell ref="B3:C3"/>
    <mergeCell ref="D3:E3"/>
    <mergeCell ref="I3:J3"/>
    <mergeCell ref="N4:N5"/>
    <mergeCell ref="O4:O5"/>
    <mergeCell ref="M4:M5"/>
    <mergeCell ref="F4:F5"/>
    <mergeCell ref="G4:G5"/>
    <mergeCell ref="H4:H5"/>
    <mergeCell ref="I4:J4"/>
    <mergeCell ref="K4:L4"/>
    <mergeCell ref="V3:AA3"/>
    <mergeCell ref="B4:B5"/>
    <mergeCell ref="C4:C5"/>
    <mergeCell ref="D4:D5"/>
    <mergeCell ref="E4:E5"/>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E3" sqref="E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270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x14ac:dyDescent="0.25">
      <c r="A2" t="s">
        <v>383</v>
      </c>
    </row>
    <row r="3" spans="1:26" x14ac:dyDescent="0.25">
      <c r="A3" s="12">
        <v>87</v>
      </c>
    </row>
    <row r="4" spans="1:26" ht="20.25" x14ac:dyDescent="0.3">
      <c r="A4" s="171"/>
      <c r="B4" s="171"/>
      <c r="C4" s="171"/>
      <c r="D4" s="171"/>
      <c r="E4" s="171"/>
      <c r="F4" s="171"/>
      <c r="G4" s="171"/>
      <c r="H4" s="171"/>
      <c r="I4" s="171"/>
      <c r="J4" s="171"/>
      <c r="K4" s="171"/>
      <c r="L4" s="171"/>
      <c r="M4" s="171"/>
      <c r="N4" s="171"/>
      <c r="O4" s="171"/>
    </row>
    <row r="5" spans="1:26" ht="15.75" x14ac:dyDescent="0.25">
      <c r="A5" s="314" t="s">
        <v>306</v>
      </c>
      <c r="B5" s="314"/>
      <c r="C5" s="314"/>
      <c r="E5" s="314" t="s">
        <v>307</v>
      </c>
      <c r="F5" s="314"/>
      <c r="G5" s="314"/>
      <c r="I5" s="314" t="s">
        <v>308</v>
      </c>
      <c r="J5" s="314"/>
      <c r="K5" s="314"/>
      <c r="M5" s="34" t="s">
        <v>309</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0</v>
      </c>
      <c r="C7" s="19">
        <f>B7/A3</f>
        <v>0</v>
      </c>
      <c r="E7" s="23" t="s">
        <v>125</v>
      </c>
      <c r="F7" s="18"/>
      <c r="G7" s="19">
        <v>0.02</v>
      </c>
      <c r="I7" s="23" t="s">
        <v>136</v>
      </c>
      <c r="J7" s="18">
        <v>71</v>
      </c>
      <c r="K7" s="19">
        <f>J7/A3</f>
        <v>0.81609195402298851</v>
      </c>
      <c r="M7" s="23" t="s">
        <v>133</v>
      </c>
      <c r="N7" s="18">
        <v>22</v>
      </c>
      <c r="O7" s="19">
        <f>N7/A3</f>
        <v>0.25287356321839083</v>
      </c>
    </row>
    <row r="8" spans="1:26" x14ac:dyDescent="0.25">
      <c r="A8" s="20" t="s">
        <v>119</v>
      </c>
      <c r="B8" s="21">
        <v>8</v>
      </c>
      <c r="C8" s="22">
        <f>B8/A3</f>
        <v>9.1954022988505746E-2</v>
      </c>
      <c r="E8" s="24" t="s">
        <v>126</v>
      </c>
      <c r="F8" s="21"/>
      <c r="G8" s="19">
        <v>0.109</v>
      </c>
      <c r="I8" s="24" t="s">
        <v>138</v>
      </c>
      <c r="J8" s="21">
        <v>8</v>
      </c>
      <c r="K8" s="19">
        <f>J8/A3</f>
        <v>9.1954022988505746E-2</v>
      </c>
      <c r="M8" s="24" t="s">
        <v>134</v>
      </c>
      <c r="N8" s="21">
        <v>65</v>
      </c>
      <c r="O8" s="22">
        <f>N8/A3</f>
        <v>0.74712643678160917</v>
      </c>
    </row>
    <row r="9" spans="1:26" x14ac:dyDescent="0.25">
      <c r="A9" s="20" t="s">
        <v>120</v>
      </c>
      <c r="B9" s="21">
        <v>17</v>
      </c>
      <c r="C9" s="22">
        <f>B9/A3</f>
        <v>0.19540229885057472</v>
      </c>
      <c r="E9" s="24" t="s">
        <v>127</v>
      </c>
      <c r="F9" s="21"/>
      <c r="G9" s="19">
        <v>0.17699999999999999</v>
      </c>
      <c r="I9" s="24" t="s">
        <v>137</v>
      </c>
      <c r="J9" s="21">
        <v>4</v>
      </c>
      <c r="K9" s="19">
        <f>J9/A3</f>
        <v>4.5977011494252873E-2</v>
      </c>
    </row>
    <row r="10" spans="1:26" x14ac:dyDescent="0.25">
      <c r="A10" s="20" t="s">
        <v>121</v>
      </c>
      <c r="B10" s="21">
        <v>21</v>
      </c>
      <c r="C10" s="22">
        <f>B10/A3</f>
        <v>0.2413793103448276</v>
      </c>
      <c r="E10" s="24" t="s">
        <v>128</v>
      </c>
      <c r="F10" s="21"/>
      <c r="G10" s="19">
        <v>8.5999999999999993E-2</v>
      </c>
      <c r="I10" s="24" t="s">
        <v>140</v>
      </c>
      <c r="J10" s="21">
        <v>3</v>
      </c>
      <c r="K10" s="19">
        <f>J10/A3</f>
        <v>3.4482758620689655E-2</v>
      </c>
    </row>
    <row r="11" spans="1:26" x14ac:dyDescent="0.25">
      <c r="A11" s="20" t="s">
        <v>122</v>
      </c>
      <c r="B11" s="21">
        <v>20</v>
      </c>
      <c r="C11" s="22">
        <f>B11/A3</f>
        <v>0.22988505747126436</v>
      </c>
      <c r="E11" s="24" t="s">
        <v>129</v>
      </c>
      <c r="F11" s="21"/>
      <c r="G11" s="19">
        <v>0.36</v>
      </c>
      <c r="I11" s="24" t="s">
        <v>139</v>
      </c>
      <c r="J11" s="21">
        <v>1</v>
      </c>
      <c r="K11" s="19">
        <f>J11/A3</f>
        <v>1.1494252873563218E-2</v>
      </c>
    </row>
    <row r="12" spans="1:26" x14ac:dyDescent="0.25">
      <c r="A12" s="20" t="s">
        <v>123</v>
      </c>
      <c r="B12" s="21">
        <v>14</v>
      </c>
      <c r="C12" s="22">
        <f>B12/A3</f>
        <v>0.16091954022988506</v>
      </c>
      <c r="E12" s="24" t="s">
        <v>130</v>
      </c>
      <c r="F12" s="21"/>
      <c r="G12" s="19">
        <v>0.20200000000000001</v>
      </c>
      <c r="I12" s="24" t="s">
        <v>141</v>
      </c>
      <c r="J12" s="21">
        <v>0</v>
      </c>
      <c r="K12" s="19">
        <f>J12/A3</f>
        <v>0</v>
      </c>
    </row>
    <row r="13" spans="1:26" x14ac:dyDescent="0.25">
      <c r="A13" s="20" t="s">
        <v>124</v>
      </c>
      <c r="B13" s="21">
        <v>6</v>
      </c>
      <c r="C13" s="22">
        <f>B13/A3</f>
        <v>6.8965517241379309E-2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A18"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271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272</v>
      </c>
      <c r="B4" s="318"/>
      <c r="C4" s="318"/>
      <c r="D4" s="318"/>
      <c r="E4" s="318"/>
      <c r="F4" s="318"/>
      <c r="G4" s="318"/>
      <c r="H4" s="318"/>
    </row>
    <row r="5" spans="1:26" ht="36" customHeight="1" x14ac:dyDescent="0.25">
      <c r="A5" s="316" t="s">
        <v>211</v>
      </c>
      <c r="B5" s="317" t="s">
        <v>143</v>
      </c>
      <c r="C5" s="317" t="s">
        <v>213</v>
      </c>
      <c r="D5" s="317" t="s">
        <v>273</v>
      </c>
      <c r="E5" s="317" t="s">
        <v>231</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86</v>
      </c>
      <c r="B7" s="196">
        <v>1</v>
      </c>
      <c r="C7" s="197">
        <f>'1A'!B14</f>
        <v>14.43</v>
      </c>
      <c r="D7" s="198" t="s">
        <v>186</v>
      </c>
      <c r="E7" s="199">
        <f t="shared" ref="E7:E12" si="0">W19-B19</f>
        <v>-589</v>
      </c>
      <c r="F7" s="200">
        <f t="shared" ref="F7" si="1">W29</f>
        <v>-0.87130177514792895</v>
      </c>
      <c r="G7" s="201">
        <f t="shared" ref="G7:G12" si="2">S38-B38</f>
        <v>-2.1099999999999994</v>
      </c>
      <c r="H7" s="202">
        <f t="shared" ref="H7" si="3">S48</f>
        <v>-0.12756952841596128</v>
      </c>
      <c r="P7"/>
      <c r="R7" s="10"/>
    </row>
    <row r="8" spans="1:26" ht="15.75" thickTop="1" x14ac:dyDescent="0.25">
      <c r="A8" s="178" t="s">
        <v>212</v>
      </c>
      <c r="B8" s="164">
        <v>0.96</v>
      </c>
      <c r="C8" s="185">
        <f>S39</f>
        <v>23.74</v>
      </c>
      <c r="D8" s="187">
        <f>C8-C7</f>
        <v>9.3099999999999987</v>
      </c>
      <c r="E8" s="174">
        <f t="shared" si="0"/>
        <v>-89</v>
      </c>
      <c r="F8" s="173">
        <f>W30</f>
        <v>-0.89898989898989901</v>
      </c>
      <c r="G8" s="175">
        <f t="shared" si="2"/>
        <v>2.6799999999999997</v>
      </c>
      <c r="H8" s="177">
        <f>S49</f>
        <v>0.12725546058879392</v>
      </c>
      <c r="P8"/>
      <c r="R8" s="10"/>
    </row>
    <row r="9" spans="1:26" x14ac:dyDescent="0.25">
      <c r="A9" s="178" t="s">
        <v>289</v>
      </c>
      <c r="B9" s="164">
        <v>0.96</v>
      </c>
      <c r="C9" s="185">
        <f t="shared" ref="C9:C12" si="4">S40</f>
        <v>20.85</v>
      </c>
      <c r="D9" s="187">
        <f>C9-C7</f>
        <v>6.4200000000000017</v>
      </c>
      <c r="E9" s="174">
        <f t="shared" si="0"/>
        <v>26</v>
      </c>
      <c r="F9" s="173">
        <f>W31</f>
        <v>0.41269841269841268</v>
      </c>
      <c r="G9" s="175">
        <f t="shared" si="2"/>
        <v>3.8000000000000007</v>
      </c>
      <c r="H9" s="177">
        <f>S50</f>
        <v>0.22287390029325516</v>
      </c>
      <c r="P9"/>
      <c r="R9" s="10"/>
    </row>
    <row r="10" spans="1:26" x14ac:dyDescent="0.25">
      <c r="A10" s="178" t="s">
        <v>291</v>
      </c>
      <c r="B10" s="164">
        <v>0.95</v>
      </c>
      <c r="C10" s="185">
        <f t="shared" si="4"/>
        <v>14.32</v>
      </c>
      <c r="D10" s="217">
        <f>C10-C7</f>
        <v>-0.10999999999999943</v>
      </c>
      <c r="E10" s="174">
        <f t="shared" si="0"/>
        <v>11</v>
      </c>
      <c r="F10" s="173">
        <f>W32</f>
        <v>0.2391304347826087</v>
      </c>
      <c r="G10" s="175">
        <f t="shared" si="2"/>
        <v>-4.3999999999999986</v>
      </c>
      <c r="H10" s="177">
        <f>S51</f>
        <v>-0.23504273504273498</v>
      </c>
      <c r="P10"/>
      <c r="R10" s="10"/>
    </row>
    <row r="11" spans="1:26" x14ac:dyDescent="0.25">
      <c r="A11" s="178" t="s">
        <v>292</v>
      </c>
      <c r="B11" s="164">
        <v>0.92</v>
      </c>
      <c r="C11" s="185">
        <f t="shared" si="4"/>
        <v>18.79</v>
      </c>
      <c r="D11" s="187">
        <f>C11-C7</f>
        <v>4.3599999999999994</v>
      </c>
      <c r="E11" s="174">
        <f t="shared" si="0"/>
        <v>-355</v>
      </c>
      <c r="F11" s="173">
        <f>W33</f>
        <v>-0.32272727272727275</v>
      </c>
      <c r="G11" s="175">
        <f t="shared" si="2"/>
        <v>5.3699999999999992</v>
      </c>
      <c r="H11" s="177">
        <f>S52</f>
        <v>0.4001490312965722</v>
      </c>
      <c r="P11"/>
      <c r="R11" s="10"/>
    </row>
    <row r="12" spans="1:26" ht="15.75" thickBot="1" x14ac:dyDescent="0.3">
      <c r="A12" s="179" t="s">
        <v>293</v>
      </c>
      <c r="B12" s="180">
        <v>0.92</v>
      </c>
      <c r="C12" s="186">
        <f t="shared" si="4"/>
        <v>18.46</v>
      </c>
      <c r="D12" s="188">
        <f>C12-C7</f>
        <v>4.0300000000000011</v>
      </c>
      <c r="E12" s="181">
        <f t="shared" si="0"/>
        <v>189</v>
      </c>
      <c r="F12" s="182">
        <f>W34</f>
        <v>0.22553699284009546</v>
      </c>
      <c r="G12" s="183">
        <f t="shared" si="2"/>
        <v>5.1000000000000014</v>
      </c>
      <c r="H12" s="184">
        <f>S53</f>
        <v>0.38173652694610793</v>
      </c>
      <c r="P12"/>
      <c r="R12" s="10"/>
    </row>
    <row r="13" spans="1:26" x14ac:dyDescent="0.25">
      <c r="A13" s="1"/>
      <c r="B13" s="35"/>
      <c r="C13" s="36"/>
      <c r="D13" s="36"/>
    </row>
    <row r="14" spans="1:26" x14ac:dyDescent="0.25">
      <c r="G14" s="215"/>
    </row>
    <row r="17" spans="1:26" ht="15.75" x14ac:dyDescent="0.25">
      <c r="A17" s="315" t="s">
        <v>332</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676</v>
      </c>
      <c r="C19" s="166">
        <v>772</v>
      </c>
      <c r="D19" s="166">
        <v>862</v>
      </c>
      <c r="E19" s="166">
        <v>889</v>
      </c>
      <c r="F19" s="166">
        <v>938</v>
      </c>
      <c r="G19" s="166">
        <v>941</v>
      </c>
      <c r="H19" s="166">
        <v>915</v>
      </c>
      <c r="I19" s="166">
        <v>903</v>
      </c>
      <c r="J19" s="166">
        <v>913</v>
      </c>
      <c r="K19" s="166">
        <v>939</v>
      </c>
      <c r="L19" s="166">
        <v>1009</v>
      </c>
      <c r="M19" s="166">
        <v>997</v>
      </c>
      <c r="N19" s="166">
        <v>874</v>
      </c>
      <c r="O19" s="166">
        <v>827</v>
      </c>
      <c r="P19" s="166">
        <v>755</v>
      </c>
      <c r="Q19" s="166">
        <v>642</v>
      </c>
      <c r="R19" s="166">
        <v>563</v>
      </c>
      <c r="S19" s="166">
        <v>502</v>
      </c>
      <c r="T19" s="166">
        <v>372</v>
      </c>
      <c r="U19" s="166">
        <v>190</v>
      </c>
      <c r="V19" s="166">
        <v>66</v>
      </c>
      <c r="W19" s="166">
        <v>87</v>
      </c>
    </row>
    <row r="20" spans="1:26" ht="15.75" thickTop="1" x14ac:dyDescent="0.25">
      <c r="A20" s="143" t="s">
        <v>212</v>
      </c>
      <c r="B20" s="146">
        <v>99</v>
      </c>
      <c r="C20" s="146">
        <v>102</v>
      </c>
      <c r="D20" s="146">
        <v>100</v>
      </c>
      <c r="E20" s="146">
        <v>97</v>
      </c>
      <c r="F20" s="146">
        <v>95</v>
      </c>
      <c r="G20" s="146">
        <v>80</v>
      </c>
      <c r="H20" s="146">
        <v>81</v>
      </c>
      <c r="I20" s="146">
        <v>75</v>
      </c>
      <c r="J20" s="146">
        <v>75</v>
      </c>
      <c r="K20" s="146">
        <v>61</v>
      </c>
      <c r="L20" s="146">
        <v>58</v>
      </c>
      <c r="M20" s="146">
        <v>54</v>
      </c>
      <c r="N20" s="146">
        <v>51</v>
      </c>
      <c r="O20" s="146">
        <v>51</v>
      </c>
      <c r="P20" s="146">
        <v>43</v>
      </c>
      <c r="Q20" s="146">
        <v>19</v>
      </c>
      <c r="R20" s="146">
        <v>10</v>
      </c>
      <c r="S20" s="146">
        <v>10</v>
      </c>
      <c r="T20" s="146">
        <v>10</v>
      </c>
      <c r="U20" s="146">
        <v>10</v>
      </c>
      <c r="V20" s="146">
        <v>10</v>
      </c>
      <c r="W20" s="146">
        <v>10</v>
      </c>
    </row>
    <row r="21" spans="1:26" x14ac:dyDescent="0.25">
      <c r="A21" s="143" t="s">
        <v>289</v>
      </c>
      <c r="B21" s="144">
        <v>63</v>
      </c>
      <c r="C21" s="144">
        <v>69</v>
      </c>
      <c r="D21" s="144">
        <v>66</v>
      </c>
      <c r="E21" s="144">
        <v>68</v>
      </c>
      <c r="F21" s="144">
        <v>71</v>
      </c>
      <c r="G21" s="144">
        <v>70</v>
      </c>
      <c r="H21" s="144">
        <v>69</v>
      </c>
      <c r="I21" s="144">
        <v>77</v>
      </c>
      <c r="J21" s="144">
        <v>71</v>
      </c>
      <c r="K21" s="144">
        <v>69</v>
      </c>
      <c r="L21" s="144">
        <v>71</v>
      </c>
      <c r="M21" s="144">
        <v>73</v>
      </c>
      <c r="N21" s="144">
        <v>82</v>
      </c>
      <c r="O21" s="144">
        <v>87</v>
      </c>
      <c r="P21" s="144">
        <v>91</v>
      </c>
      <c r="Q21" s="144">
        <v>101</v>
      </c>
      <c r="R21" s="144">
        <v>112</v>
      </c>
      <c r="S21" s="144">
        <v>103</v>
      </c>
      <c r="T21" s="144">
        <v>99</v>
      </c>
      <c r="U21" s="144">
        <v>82</v>
      </c>
      <c r="V21" s="144">
        <v>71</v>
      </c>
      <c r="W21" s="144">
        <v>89</v>
      </c>
    </row>
    <row r="22" spans="1:26" x14ac:dyDescent="0.25">
      <c r="A22" s="143" t="s">
        <v>291</v>
      </c>
      <c r="B22" s="144">
        <v>46</v>
      </c>
      <c r="C22" s="144">
        <v>50</v>
      </c>
      <c r="D22" s="144">
        <v>50</v>
      </c>
      <c r="E22" s="144">
        <v>52</v>
      </c>
      <c r="F22" s="144">
        <v>41</v>
      </c>
      <c r="G22" s="144">
        <v>53</v>
      </c>
      <c r="H22" s="144">
        <v>55</v>
      </c>
      <c r="I22" s="144">
        <v>66</v>
      </c>
      <c r="J22" s="144">
        <v>67</v>
      </c>
      <c r="K22" s="144">
        <v>92</v>
      </c>
      <c r="L22" s="144">
        <v>114</v>
      </c>
      <c r="M22" s="144">
        <v>110</v>
      </c>
      <c r="N22" s="144">
        <v>101</v>
      </c>
      <c r="O22" s="144">
        <v>106</v>
      </c>
      <c r="P22" s="144">
        <v>114</v>
      </c>
      <c r="Q22" s="144">
        <v>129</v>
      </c>
      <c r="R22" s="144">
        <v>105</v>
      </c>
      <c r="S22" s="144">
        <v>88</v>
      </c>
      <c r="T22" s="144">
        <v>79</v>
      </c>
      <c r="U22" s="144">
        <v>82</v>
      </c>
      <c r="V22" s="144">
        <v>64</v>
      </c>
      <c r="W22" s="144">
        <v>57</v>
      </c>
    </row>
    <row r="23" spans="1:26" x14ac:dyDescent="0.25">
      <c r="A23" s="178" t="s">
        <v>292</v>
      </c>
      <c r="B23" s="146">
        <v>1100</v>
      </c>
      <c r="C23" s="146">
        <v>1127</v>
      </c>
      <c r="D23" s="146">
        <v>1165</v>
      </c>
      <c r="E23" s="146">
        <v>1119</v>
      </c>
      <c r="F23" s="146">
        <v>1131</v>
      </c>
      <c r="G23" s="146">
        <v>1115</v>
      </c>
      <c r="H23" s="146">
        <v>1126</v>
      </c>
      <c r="I23" s="146">
        <v>1112</v>
      </c>
      <c r="J23" s="146">
        <v>1027</v>
      </c>
      <c r="K23" s="146">
        <v>1049</v>
      </c>
      <c r="L23" s="146">
        <v>1098</v>
      </c>
      <c r="M23" s="146">
        <v>1196</v>
      </c>
      <c r="N23" s="146">
        <v>1291</v>
      </c>
      <c r="O23" s="146">
        <v>1321</v>
      </c>
      <c r="P23" s="146">
        <v>1396</v>
      </c>
      <c r="Q23" s="146">
        <v>1433</v>
      </c>
      <c r="R23" s="146">
        <v>1294</v>
      </c>
      <c r="S23" s="146">
        <v>1161</v>
      </c>
      <c r="T23" s="146">
        <v>971</v>
      </c>
      <c r="U23" s="146">
        <v>796</v>
      </c>
      <c r="V23" s="146">
        <v>773</v>
      </c>
      <c r="W23" s="146">
        <v>745</v>
      </c>
    </row>
    <row r="24" spans="1:26" x14ac:dyDescent="0.25">
      <c r="A24" s="143" t="s">
        <v>293</v>
      </c>
      <c r="B24" s="146">
        <v>838</v>
      </c>
      <c r="C24" s="146">
        <v>843</v>
      </c>
      <c r="D24" s="146">
        <v>928</v>
      </c>
      <c r="E24" s="146">
        <v>882</v>
      </c>
      <c r="F24" s="146">
        <v>876</v>
      </c>
      <c r="G24" s="146">
        <v>967</v>
      </c>
      <c r="H24" s="146">
        <v>971</v>
      </c>
      <c r="I24" s="146">
        <v>941</v>
      </c>
      <c r="J24" s="146">
        <v>861</v>
      </c>
      <c r="K24" s="146">
        <v>873</v>
      </c>
      <c r="L24" s="146">
        <v>906</v>
      </c>
      <c r="M24" s="146">
        <v>956</v>
      </c>
      <c r="N24" s="146">
        <v>1004</v>
      </c>
      <c r="O24" s="146">
        <v>995</v>
      </c>
      <c r="P24" s="146">
        <v>1021</v>
      </c>
      <c r="Q24" s="146">
        <v>1043</v>
      </c>
      <c r="R24" s="146">
        <v>1078</v>
      </c>
      <c r="S24" s="146">
        <v>1084</v>
      </c>
      <c r="T24" s="146">
        <v>1105</v>
      </c>
      <c r="U24" s="146">
        <v>1038</v>
      </c>
      <c r="V24" s="146">
        <v>1047</v>
      </c>
      <c r="W24" s="146">
        <v>1027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333</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0.14201183431952663</v>
      </c>
      <c r="D29" s="167">
        <f t="shared" ref="D29:D34" si="7">(D19-B19)/B19</f>
        <v>0.27514792899408286</v>
      </c>
      <c r="E29" s="167">
        <f t="shared" ref="E29:E34" si="8">(E19-B19)/B19</f>
        <v>0.3150887573964497</v>
      </c>
      <c r="F29" s="167">
        <f t="shared" ref="F29:F34" si="9">(F19-B19)/B19</f>
        <v>0.3875739644970414</v>
      </c>
      <c r="G29" s="167">
        <f t="shared" ref="G29:G34" si="10">(G19-B19)/B19</f>
        <v>0.39201183431952663</v>
      </c>
      <c r="H29" s="167">
        <f t="shared" ref="H29:H34" si="11">(H19-B19)/B19</f>
        <v>0.35355029585798814</v>
      </c>
      <c r="I29" s="167">
        <f t="shared" ref="I29:I34" si="12">(I19-B19)/B19</f>
        <v>0.33579881656804733</v>
      </c>
      <c r="J29" s="167">
        <f t="shared" ref="J29:J34" si="13">(J19-B19)/B19</f>
        <v>0.35059171597633138</v>
      </c>
      <c r="K29" s="167">
        <f t="shared" ref="K29:K34" si="14">(K19-B19)/B19</f>
        <v>0.38905325443786981</v>
      </c>
      <c r="L29" s="167">
        <f t="shared" ref="L29:L34" si="15">(L19-B19)/B19</f>
        <v>0.49260355029585801</v>
      </c>
      <c r="M29" s="167">
        <f t="shared" ref="M29:M34" si="16">(M19-B19)/B19</f>
        <v>0.47485207100591714</v>
      </c>
      <c r="N29" s="167">
        <f t="shared" ref="N29:N34" si="17">(N19-B19)/B19</f>
        <v>0.29289940828402367</v>
      </c>
      <c r="O29" s="167">
        <f t="shared" ref="O29:O34" si="18">(O19-B19)/B19</f>
        <v>0.22337278106508876</v>
      </c>
      <c r="P29" s="167">
        <f t="shared" ref="P29:P34" si="19">(P19-B19)/B19</f>
        <v>0.11686390532544379</v>
      </c>
      <c r="Q29" s="167">
        <f t="shared" ref="Q29:Q34" si="20">(Q19-B19)/B19</f>
        <v>-5.0295857988165681E-2</v>
      </c>
      <c r="R29" s="167">
        <f t="shared" ref="R29:R34" si="21">(R19-B19)/B19</f>
        <v>-0.16715976331360946</v>
      </c>
      <c r="S29" s="167">
        <f t="shared" ref="S29:S34" si="22">(S19-B19)/B19</f>
        <v>-0.25739644970414199</v>
      </c>
      <c r="T29" s="167">
        <f t="shared" ref="T29:T34" si="23">(T19-B19)/B19</f>
        <v>-0.44970414201183434</v>
      </c>
      <c r="U29" s="167">
        <f t="shared" ref="U29:U34" si="24">(U19-B19)/B19</f>
        <v>-0.71893491124260356</v>
      </c>
      <c r="V29" s="167">
        <f t="shared" ref="V29:V34" si="25">(V19-B19)/B19</f>
        <v>-0.90236686390532539</v>
      </c>
      <c r="W29" s="167">
        <f t="shared" ref="W29:W34" si="26">(W19-B19)/B19</f>
        <v>-0.87130177514792895</v>
      </c>
      <c r="Y29" t="s">
        <v>291</v>
      </c>
      <c r="Z29" s="216">
        <v>-4.4000000000000004</v>
      </c>
    </row>
    <row r="30" spans="1:26" ht="15.75" thickTop="1" x14ac:dyDescent="0.25">
      <c r="A30" s="143" t="s">
        <v>212</v>
      </c>
      <c r="B30" s="147">
        <f t="shared" si="5"/>
        <v>0</v>
      </c>
      <c r="C30" s="147">
        <f t="shared" si="6"/>
        <v>3.0303030303030304E-2</v>
      </c>
      <c r="D30" s="147">
        <f t="shared" si="7"/>
        <v>1.0101010101010102E-2</v>
      </c>
      <c r="E30" s="147">
        <f t="shared" si="8"/>
        <v>-2.0202020202020204E-2</v>
      </c>
      <c r="F30" s="147">
        <f t="shared" si="9"/>
        <v>-4.0404040404040407E-2</v>
      </c>
      <c r="G30" s="147">
        <f t="shared" si="10"/>
        <v>-0.19191919191919191</v>
      </c>
      <c r="H30" s="147">
        <f t="shared" si="11"/>
        <v>-0.18181818181818182</v>
      </c>
      <c r="I30" s="147">
        <f t="shared" si="12"/>
        <v>-0.24242424242424243</v>
      </c>
      <c r="J30" s="147">
        <f t="shared" si="13"/>
        <v>-0.24242424242424243</v>
      </c>
      <c r="K30" s="147">
        <f t="shared" si="14"/>
        <v>-0.38383838383838381</v>
      </c>
      <c r="L30" s="147">
        <f t="shared" si="15"/>
        <v>-0.41414141414141414</v>
      </c>
      <c r="M30" s="147">
        <f t="shared" si="16"/>
        <v>-0.45454545454545453</v>
      </c>
      <c r="N30" s="147">
        <f t="shared" si="17"/>
        <v>-0.48484848484848486</v>
      </c>
      <c r="O30" s="147">
        <f t="shared" si="18"/>
        <v>-0.48484848484848486</v>
      </c>
      <c r="P30" s="147">
        <f t="shared" si="19"/>
        <v>-0.56565656565656564</v>
      </c>
      <c r="Q30" s="147">
        <f t="shared" si="20"/>
        <v>-0.80808080808080807</v>
      </c>
      <c r="R30" s="147">
        <f t="shared" si="21"/>
        <v>-0.89898989898989901</v>
      </c>
      <c r="S30" s="147">
        <f t="shared" si="22"/>
        <v>-0.89898989898989901</v>
      </c>
      <c r="T30" s="147">
        <f t="shared" si="23"/>
        <v>-0.89898989898989901</v>
      </c>
      <c r="U30" s="147">
        <f t="shared" si="24"/>
        <v>-0.89898989898989901</v>
      </c>
      <c r="V30" s="147">
        <f t="shared" si="25"/>
        <v>-0.89898989898989901</v>
      </c>
      <c r="W30" s="147">
        <f t="shared" si="26"/>
        <v>-0.89898989898989901</v>
      </c>
      <c r="Y30" t="s">
        <v>86</v>
      </c>
      <c r="Z30" s="216">
        <v>-2.11</v>
      </c>
    </row>
    <row r="31" spans="1:26" x14ac:dyDescent="0.25">
      <c r="A31" s="143" t="s">
        <v>289</v>
      </c>
      <c r="B31" s="147">
        <f t="shared" si="5"/>
        <v>0</v>
      </c>
      <c r="C31" s="147">
        <f t="shared" si="6"/>
        <v>9.5238095238095233E-2</v>
      </c>
      <c r="D31" s="147">
        <f t="shared" si="7"/>
        <v>4.7619047619047616E-2</v>
      </c>
      <c r="E31" s="147">
        <f t="shared" si="8"/>
        <v>7.9365079365079361E-2</v>
      </c>
      <c r="F31" s="147">
        <f t="shared" si="9"/>
        <v>0.12698412698412698</v>
      </c>
      <c r="G31" s="147">
        <f t="shared" si="10"/>
        <v>0.1111111111111111</v>
      </c>
      <c r="H31" s="147">
        <f t="shared" si="11"/>
        <v>9.5238095238095233E-2</v>
      </c>
      <c r="I31" s="147">
        <f t="shared" si="12"/>
        <v>0.22222222222222221</v>
      </c>
      <c r="J31" s="147">
        <f t="shared" si="13"/>
        <v>0.12698412698412698</v>
      </c>
      <c r="K31" s="147">
        <f t="shared" si="14"/>
        <v>9.5238095238095233E-2</v>
      </c>
      <c r="L31" s="147">
        <f t="shared" si="15"/>
        <v>0.12698412698412698</v>
      </c>
      <c r="M31" s="147">
        <f t="shared" si="16"/>
        <v>0.15873015873015872</v>
      </c>
      <c r="N31" s="147">
        <f t="shared" si="17"/>
        <v>0.30158730158730157</v>
      </c>
      <c r="O31" s="147">
        <f t="shared" si="18"/>
        <v>0.38095238095238093</v>
      </c>
      <c r="P31" s="147">
        <f t="shared" si="19"/>
        <v>0.44444444444444442</v>
      </c>
      <c r="Q31" s="147">
        <f t="shared" si="20"/>
        <v>0.60317460317460314</v>
      </c>
      <c r="R31" s="147">
        <f t="shared" si="21"/>
        <v>0.77777777777777779</v>
      </c>
      <c r="S31" s="147">
        <f t="shared" si="22"/>
        <v>0.63492063492063489</v>
      </c>
      <c r="T31" s="147">
        <f t="shared" si="23"/>
        <v>0.5714285714285714</v>
      </c>
      <c r="U31" s="147">
        <f t="shared" si="24"/>
        <v>0.30158730158730157</v>
      </c>
      <c r="V31" s="147">
        <f t="shared" si="25"/>
        <v>0.12698412698412698</v>
      </c>
      <c r="W31" s="147">
        <f t="shared" si="26"/>
        <v>0.41269841269841268</v>
      </c>
      <c r="Y31" t="s">
        <v>212</v>
      </c>
      <c r="Z31" s="216">
        <v>2.68</v>
      </c>
    </row>
    <row r="32" spans="1:26" x14ac:dyDescent="0.25">
      <c r="A32" s="143" t="s">
        <v>291</v>
      </c>
      <c r="B32" s="147">
        <f t="shared" si="5"/>
        <v>0</v>
      </c>
      <c r="C32" s="147">
        <f t="shared" si="6"/>
        <v>8.6956521739130432E-2</v>
      </c>
      <c r="D32" s="147">
        <f t="shared" si="7"/>
        <v>8.6956521739130432E-2</v>
      </c>
      <c r="E32" s="147">
        <f t="shared" si="8"/>
        <v>0.13043478260869565</v>
      </c>
      <c r="F32" s="147">
        <f t="shared" si="9"/>
        <v>-0.10869565217391304</v>
      </c>
      <c r="G32" s="147">
        <f t="shared" si="10"/>
        <v>0.15217391304347827</v>
      </c>
      <c r="H32" s="147">
        <f t="shared" si="11"/>
        <v>0.19565217391304349</v>
      </c>
      <c r="I32" s="147">
        <f t="shared" si="12"/>
        <v>0.43478260869565216</v>
      </c>
      <c r="J32" s="147">
        <f t="shared" si="13"/>
        <v>0.45652173913043476</v>
      </c>
      <c r="K32" s="147">
        <f t="shared" si="14"/>
        <v>1</v>
      </c>
      <c r="L32" s="147">
        <f t="shared" si="15"/>
        <v>1.4782608695652173</v>
      </c>
      <c r="M32" s="147">
        <f t="shared" si="16"/>
        <v>1.3913043478260869</v>
      </c>
      <c r="N32" s="147">
        <f t="shared" si="17"/>
        <v>1.1956521739130435</v>
      </c>
      <c r="O32" s="147">
        <f t="shared" si="18"/>
        <v>1.3043478260869565</v>
      </c>
      <c r="P32" s="147">
        <f t="shared" si="19"/>
        <v>1.4782608695652173</v>
      </c>
      <c r="Q32" s="147">
        <f t="shared" si="20"/>
        <v>1.8043478260869565</v>
      </c>
      <c r="R32" s="147">
        <f t="shared" si="21"/>
        <v>1.2826086956521738</v>
      </c>
      <c r="S32" s="147">
        <f t="shared" si="22"/>
        <v>0.91304347826086951</v>
      </c>
      <c r="T32" s="147">
        <f t="shared" si="23"/>
        <v>0.71739130434782605</v>
      </c>
      <c r="U32" s="147">
        <f t="shared" si="24"/>
        <v>0.78260869565217395</v>
      </c>
      <c r="V32" s="147">
        <f t="shared" si="25"/>
        <v>0.39130434782608697</v>
      </c>
      <c r="W32" s="147">
        <f t="shared" si="26"/>
        <v>0.2391304347826087</v>
      </c>
      <c r="Y32" t="s">
        <v>289</v>
      </c>
      <c r="Z32" s="216">
        <v>3.8</v>
      </c>
    </row>
    <row r="33" spans="1:26" x14ac:dyDescent="0.25">
      <c r="A33" s="178" t="s">
        <v>292</v>
      </c>
      <c r="B33" s="147">
        <f t="shared" si="5"/>
        <v>0</v>
      </c>
      <c r="C33" s="147">
        <f t="shared" si="6"/>
        <v>2.4545454545454544E-2</v>
      </c>
      <c r="D33" s="147">
        <f t="shared" si="7"/>
        <v>5.909090909090909E-2</v>
      </c>
      <c r="E33" s="147">
        <f t="shared" si="8"/>
        <v>1.7272727272727273E-2</v>
      </c>
      <c r="F33" s="147">
        <f t="shared" si="9"/>
        <v>2.8181818181818183E-2</v>
      </c>
      <c r="G33" s="147">
        <f t="shared" si="10"/>
        <v>1.3636363636363636E-2</v>
      </c>
      <c r="H33" s="147">
        <f t="shared" si="11"/>
        <v>2.3636363636363636E-2</v>
      </c>
      <c r="I33" s="147">
        <f t="shared" si="12"/>
        <v>1.090909090909091E-2</v>
      </c>
      <c r="J33" s="147">
        <f t="shared" si="13"/>
        <v>-6.6363636363636361E-2</v>
      </c>
      <c r="K33" s="147">
        <f t="shared" si="14"/>
        <v>-4.6363636363636364E-2</v>
      </c>
      <c r="L33" s="147">
        <f t="shared" si="15"/>
        <v>-1.8181818181818182E-3</v>
      </c>
      <c r="M33" s="147">
        <f t="shared" si="16"/>
        <v>8.727272727272728E-2</v>
      </c>
      <c r="N33" s="147">
        <f t="shared" si="17"/>
        <v>0.17363636363636364</v>
      </c>
      <c r="O33" s="147">
        <f t="shared" si="18"/>
        <v>0.2009090909090909</v>
      </c>
      <c r="P33" s="147">
        <f t="shared" si="19"/>
        <v>0.2690909090909091</v>
      </c>
      <c r="Q33" s="147">
        <f t="shared" si="20"/>
        <v>0.30272727272727273</v>
      </c>
      <c r="R33" s="147">
        <f t="shared" si="21"/>
        <v>0.17636363636363636</v>
      </c>
      <c r="S33" s="147">
        <f t="shared" si="22"/>
        <v>5.5454545454545458E-2</v>
      </c>
      <c r="T33" s="147">
        <f t="shared" si="23"/>
        <v>-0.11727272727272728</v>
      </c>
      <c r="U33" s="147">
        <f t="shared" si="24"/>
        <v>-0.27636363636363637</v>
      </c>
      <c r="V33" s="147">
        <f t="shared" si="25"/>
        <v>-0.2972727272727273</v>
      </c>
      <c r="W33" s="147">
        <f t="shared" si="26"/>
        <v>-0.32272727272727275</v>
      </c>
      <c r="Y33" t="s">
        <v>293</v>
      </c>
      <c r="Z33" s="216">
        <v>5.0999999999999996</v>
      </c>
    </row>
    <row r="34" spans="1:26" x14ac:dyDescent="0.25">
      <c r="A34" s="143" t="s">
        <v>293</v>
      </c>
      <c r="B34" s="147">
        <f t="shared" si="5"/>
        <v>0</v>
      </c>
      <c r="C34" s="147">
        <f t="shared" si="6"/>
        <v>5.9665871121718375E-3</v>
      </c>
      <c r="D34" s="147">
        <f t="shared" si="7"/>
        <v>0.10739856801909307</v>
      </c>
      <c r="E34" s="147">
        <f t="shared" si="8"/>
        <v>5.2505966587112173E-2</v>
      </c>
      <c r="F34" s="147">
        <f t="shared" si="9"/>
        <v>4.5346062052505964E-2</v>
      </c>
      <c r="G34" s="147">
        <f t="shared" si="10"/>
        <v>0.15393794749403342</v>
      </c>
      <c r="H34" s="147">
        <f t="shared" si="11"/>
        <v>0.15871121718377088</v>
      </c>
      <c r="I34" s="147">
        <f t="shared" si="12"/>
        <v>0.12291169451073986</v>
      </c>
      <c r="J34" s="147">
        <f t="shared" si="13"/>
        <v>2.7446300715990454E-2</v>
      </c>
      <c r="K34" s="147">
        <f t="shared" si="14"/>
        <v>4.1766109785202864E-2</v>
      </c>
      <c r="L34" s="147">
        <f t="shared" si="15"/>
        <v>8.1145584725536998E-2</v>
      </c>
      <c r="M34" s="147">
        <f t="shared" si="16"/>
        <v>0.14081145584725538</v>
      </c>
      <c r="N34" s="147">
        <f t="shared" si="17"/>
        <v>0.19809069212410502</v>
      </c>
      <c r="O34" s="147">
        <f t="shared" si="18"/>
        <v>0.18735083532219571</v>
      </c>
      <c r="P34" s="147">
        <f t="shared" si="19"/>
        <v>0.21837708830548927</v>
      </c>
      <c r="Q34" s="147">
        <f t="shared" si="20"/>
        <v>0.24463007159904535</v>
      </c>
      <c r="R34" s="147">
        <f t="shared" si="21"/>
        <v>0.28639618138424822</v>
      </c>
      <c r="S34" s="147">
        <f t="shared" si="22"/>
        <v>0.2935560859188544</v>
      </c>
      <c r="T34" s="147">
        <f t="shared" si="23"/>
        <v>0.31861575178997614</v>
      </c>
      <c r="U34" s="147">
        <f t="shared" si="24"/>
        <v>0.2386634844868735</v>
      </c>
      <c r="V34" s="147">
        <f t="shared" si="25"/>
        <v>0.2494033412887828</v>
      </c>
      <c r="W34" s="147">
        <f t="shared" si="26"/>
        <v>0.22553699284009546</v>
      </c>
      <c r="Y34" t="s">
        <v>292</v>
      </c>
      <c r="Z34" s="216">
        <v>5.37</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334</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16.54</v>
      </c>
      <c r="C38" s="168">
        <v>26.33</v>
      </c>
      <c r="D38" s="168">
        <v>26.53</v>
      </c>
      <c r="E38" s="168">
        <v>28.15</v>
      </c>
      <c r="F38" s="168">
        <v>19.739999999999998</v>
      </c>
      <c r="G38" s="168">
        <v>17.920000000000002</v>
      </c>
      <c r="H38" s="168">
        <v>17.670000000000002</v>
      </c>
      <c r="I38" s="168">
        <v>10.95</v>
      </c>
      <c r="J38" s="168">
        <v>11.19</v>
      </c>
      <c r="K38" s="168">
        <v>11.29</v>
      </c>
      <c r="L38" s="168">
        <v>11.25</v>
      </c>
      <c r="M38" s="168">
        <v>12.27</v>
      </c>
      <c r="N38" s="168">
        <v>13.12</v>
      </c>
      <c r="O38" s="168">
        <v>14.52</v>
      </c>
      <c r="P38" s="168">
        <v>14.13</v>
      </c>
      <c r="Q38" s="168">
        <v>13.91</v>
      </c>
      <c r="R38" s="168">
        <v>13.99</v>
      </c>
      <c r="S38" s="169">
        <v>14.43</v>
      </c>
      <c r="T38" s="214">
        <f>S38-(B38*1.4985)</f>
        <v>-10.355189999999997</v>
      </c>
      <c r="U38" s="220">
        <f>T38/B38</f>
        <v>-0.6260695284159612</v>
      </c>
    </row>
    <row r="39" spans="1:26" ht="15.75" thickTop="1" x14ac:dyDescent="0.25">
      <c r="A39" s="143" t="s">
        <v>212</v>
      </c>
      <c r="B39" s="150">
        <v>21.06</v>
      </c>
      <c r="C39" s="150">
        <v>21.11</v>
      </c>
      <c r="D39" s="150">
        <v>24.39</v>
      </c>
      <c r="E39" s="150">
        <v>24.59</v>
      </c>
      <c r="F39" s="150">
        <v>23.9</v>
      </c>
      <c r="G39" s="150">
        <v>28.55</v>
      </c>
      <c r="H39" s="150">
        <v>27.67</v>
      </c>
      <c r="I39" s="150">
        <v>27.34</v>
      </c>
      <c r="J39" s="150">
        <v>26.42</v>
      </c>
      <c r="K39" s="150">
        <v>27.73</v>
      </c>
      <c r="L39" s="150">
        <v>26.83</v>
      </c>
      <c r="M39" s="150">
        <v>23.74</v>
      </c>
      <c r="N39" s="150">
        <v>23.74</v>
      </c>
      <c r="O39" s="150">
        <v>23.74</v>
      </c>
      <c r="P39" s="150">
        <v>23.74</v>
      </c>
      <c r="Q39" s="150">
        <v>23.74</v>
      </c>
      <c r="R39" s="150">
        <v>23.74</v>
      </c>
      <c r="S39" s="151">
        <v>23.74</v>
      </c>
      <c r="T39" s="214">
        <f t="shared" ref="T39:T43" si="27">S39-(B39*1.4985)</f>
        <v>-7.8184100000000001</v>
      </c>
      <c r="U39" s="220">
        <f>T39/B39</f>
        <v>-0.37124453941120611</v>
      </c>
    </row>
    <row r="40" spans="1:26" x14ac:dyDescent="0.25">
      <c r="A40" s="143" t="s">
        <v>289</v>
      </c>
      <c r="B40" s="150">
        <v>17.05</v>
      </c>
      <c r="C40" s="150">
        <v>13.59</v>
      </c>
      <c r="D40" s="150">
        <v>16.22</v>
      </c>
      <c r="E40" s="150">
        <v>14.83</v>
      </c>
      <c r="F40" s="150">
        <v>16.63</v>
      </c>
      <c r="G40" s="150">
        <v>18.239999999999998</v>
      </c>
      <c r="H40" s="150">
        <v>17.21</v>
      </c>
      <c r="I40" s="150">
        <v>17</v>
      </c>
      <c r="J40" s="150">
        <v>16.329999999999998</v>
      </c>
      <c r="K40" s="150">
        <v>16.55</v>
      </c>
      <c r="L40" s="150">
        <v>18.54</v>
      </c>
      <c r="M40" s="150">
        <v>21.82</v>
      </c>
      <c r="N40" s="150">
        <v>18.149999999999999</v>
      </c>
      <c r="O40" s="150">
        <v>16.72</v>
      </c>
      <c r="P40" s="150">
        <v>13.46</v>
      </c>
      <c r="Q40" s="150">
        <v>14.26</v>
      </c>
      <c r="R40" s="150">
        <v>18.510000000000002</v>
      </c>
      <c r="S40" s="151">
        <v>20.85</v>
      </c>
      <c r="T40" s="214">
        <f t="shared" si="27"/>
        <v>-4.699424999999998</v>
      </c>
      <c r="U40" s="220">
        <f t="shared" ref="U40:U43" si="28">T40/B40</f>
        <v>-0.27562609970674473</v>
      </c>
    </row>
    <row r="41" spans="1:26" x14ac:dyDescent="0.25">
      <c r="A41" s="143" t="s">
        <v>291</v>
      </c>
      <c r="B41" s="150">
        <v>18.72</v>
      </c>
      <c r="C41" s="150">
        <v>26.38</v>
      </c>
      <c r="D41" s="150">
        <v>26.59</v>
      </c>
      <c r="E41" s="150">
        <v>30.62</v>
      </c>
      <c r="F41" s="150">
        <v>21.79</v>
      </c>
      <c r="G41" s="150">
        <v>18.34</v>
      </c>
      <c r="H41" s="150">
        <v>17.309999999999999</v>
      </c>
      <c r="I41" s="150">
        <v>26.05</v>
      </c>
      <c r="J41" s="150">
        <v>26.07</v>
      </c>
      <c r="K41" s="150">
        <v>21.75</v>
      </c>
      <c r="L41" s="150">
        <v>17.12</v>
      </c>
      <c r="M41" s="150">
        <v>20.63</v>
      </c>
      <c r="N41" s="150">
        <v>19.899999999999999</v>
      </c>
      <c r="O41" s="150">
        <v>18.78</v>
      </c>
      <c r="P41" s="150">
        <v>18.239999999999998</v>
      </c>
      <c r="Q41" s="150">
        <v>16.16</v>
      </c>
      <c r="R41" s="150">
        <v>13.57</v>
      </c>
      <c r="S41" s="151">
        <v>14.32</v>
      </c>
      <c r="T41" s="214">
        <f t="shared" si="27"/>
        <v>-13.731919999999995</v>
      </c>
      <c r="U41" s="220">
        <f t="shared" si="28"/>
        <v>-0.73354273504273482</v>
      </c>
    </row>
    <row r="42" spans="1:26" x14ac:dyDescent="0.25">
      <c r="A42" s="178" t="s">
        <v>292</v>
      </c>
      <c r="B42" s="152">
        <v>13.42</v>
      </c>
      <c r="C42" s="152">
        <v>14.42</v>
      </c>
      <c r="D42" s="152">
        <v>14.49</v>
      </c>
      <c r="E42" s="152">
        <v>14.43</v>
      </c>
      <c r="F42" s="152">
        <v>14.44</v>
      </c>
      <c r="G42" s="152">
        <v>14.61</v>
      </c>
      <c r="H42" s="152">
        <v>15.47</v>
      </c>
      <c r="I42" s="152">
        <v>16.18</v>
      </c>
      <c r="J42" s="152">
        <v>15.77</v>
      </c>
      <c r="K42" s="152">
        <v>15.77</v>
      </c>
      <c r="L42" s="152">
        <v>15.71</v>
      </c>
      <c r="M42" s="152">
        <v>15.35</v>
      </c>
      <c r="N42" s="152">
        <v>15.46</v>
      </c>
      <c r="O42" s="152">
        <v>15.63</v>
      </c>
      <c r="P42" s="152">
        <v>17.010000000000002</v>
      </c>
      <c r="Q42" s="152">
        <v>17.649999999999999</v>
      </c>
      <c r="R42" s="152">
        <v>18.03</v>
      </c>
      <c r="S42" s="153">
        <v>18.79</v>
      </c>
      <c r="T42" s="214">
        <f t="shared" si="27"/>
        <v>-1.3198700000000017</v>
      </c>
      <c r="U42" s="220">
        <f t="shared" si="28"/>
        <v>-9.8350968703427841E-2</v>
      </c>
    </row>
    <row r="43" spans="1:26" x14ac:dyDescent="0.25">
      <c r="A43" s="143" t="s">
        <v>293</v>
      </c>
      <c r="B43" s="152">
        <v>13.36</v>
      </c>
      <c r="C43" s="152">
        <v>13.62</v>
      </c>
      <c r="D43" s="152">
        <v>13.55</v>
      </c>
      <c r="E43" s="152">
        <v>14.61</v>
      </c>
      <c r="F43" s="152">
        <v>14.61</v>
      </c>
      <c r="G43" s="152">
        <v>14.5</v>
      </c>
      <c r="H43" s="152">
        <v>15.04</v>
      </c>
      <c r="I43" s="152">
        <v>14.92</v>
      </c>
      <c r="J43" s="152">
        <v>14.64</v>
      </c>
      <c r="K43" s="152">
        <v>13.62</v>
      </c>
      <c r="L43" s="152">
        <v>13.54</v>
      </c>
      <c r="M43" s="152">
        <v>14.45</v>
      </c>
      <c r="N43" s="152">
        <v>14.75</v>
      </c>
      <c r="O43" s="152">
        <v>14.98</v>
      </c>
      <c r="P43" s="152">
        <v>15.37</v>
      </c>
      <c r="Q43" s="152">
        <v>15.93</v>
      </c>
      <c r="R43" s="152">
        <v>17.48</v>
      </c>
      <c r="S43" s="153">
        <v>18.46</v>
      </c>
      <c r="T43" s="214">
        <f t="shared" si="27"/>
        <v>-1.5599599999999967</v>
      </c>
      <c r="U43" s="220">
        <f t="shared" si="28"/>
        <v>-0.11676347305389197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335</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0.59189842805320436</v>
      </c>
      <c r="D48" s="167">
        <f>(D38-B38)/B38</f>
        <v>0.60399032648125772</v>
      </c>
      <c r="E48" s="167">
        <f>(E38-B38)/B38</f>
        <v>0.70193470374848854</v>
      </c>
      <c r="F48" s="167">
        <f>(F38-B38)/B38</f>
        <v>0.19347037484885124</v>
      </c>
      <c r="G48" s="167">
        <f>(G38-B38)/B38</f>
        <v>8.3434099153567268E-2</v>
      </c>
      <c r="H48" s="167">
        <f>(H38-B38)/B38</f>
        <v>6.8319226118500762E-2</v>
      </c>
      <c r="I48" s="167">
        <f t="shared" ref="I48:I53" si="29">(I38-B38)/B38</f>
        <v>-0.33796856106408707</v>
      </c>
      <c r="J48" s="167">
        <f t="shared" ref="J48:J53" si="30">(J38-B38)/B38</f>
        <v>-0.32345828295042323</v>
      </c>
      <c r="K48" s="167">
        <f t="shared" ref="K48:K53" si="31">(K38-B38)/B38</f>
        <v>-0.31741233373639666</v>
      </c>
      <c r="L48" s="167">
        <f t="shared" ref="L48:L53" si="32">(L38-B38)/B38</f>
        <v>-0.3198307134220072</v>
      </c>
      <c r="M48" s="167">
        <f t="shared" ref="M48:M53" si="33">(M38-B38)/B38</f>
        <v>-0.2581620314389359</v>
      </c>
      <c r="N48" s="167">
        <f t="shared" ref="N48:N53" si="34">(N38-B38)/B38</f>
        <v>-0.20677146311970981</v>
      </c>
      <c r="O48" s="167">
        <f t="shared" ref="O48:O53" si="35">(O38-B38)/B38</f>
        <v>-0.12212817412333735</v>
      </c>
      <c r="P48" s="167">
        <f t="shared" ref="P48:P53" si="36">(P38-B38)/B38</f>
        <v>-0.14570737605804102</v>
      </c>
      <c r="Q48" s="167">
        <f t="shared" ref="Q48:Q53" si="37">(Q38-B38)/B38</f>
        <v>-0.15900846432889959</v>
      </c>
      <c r="R48" s="167">
        <f t="shared" ref="R48:R53" si="38">(R38-B38)/B38</f>
        <v>-0.15417170495767829</v>
      </c>
      <c r="S48" s="167">
        <f t="shared" ref="S48:S53" si="39">(S38-B38)/B38</f>
        <v>-0.12756952841596128</v>
      </c>
    </row>
    <row r="49" spans="1:19" ht="15.75" thickTop="1" x14ac:dyDescent="0.25">
      <c r="A49" s="143" t="s">
        <v>212</v>
      </c>
      <c r="B49" s="147">
        <f>(B39-B39)/B39</f>
        <v>0</v>
      </c>
      <c r="C49" s="147">
        <f>(C39-B39)/B39</f>
        <v>2.3741690408357412E-3</v>
      </c>
      <c r="D49" s="147">
        <f>(D39-B39)/B39</f>
        <v>0.15811965811965822</v>
      </c>
      <c r="E49" s="147">
        <f>(E39-B39)/B39</f>
        <v>0.16761633428300102</v>
      </c>
      <c r="F49" s="147">
        <f>(F39-B39)/B39</f>
        <v>0.13485280151946819</v>
      </c>
      <c r="G49" s="147">
        <f>(G39-B39)/B39</f>
        <v>0.35565052231718908</v>
      </c>
      <c r="H49" s="147">
        <f>(H39-B39)/B39</f>
        <v>0.31386514719848069</v>
      </c>
      <c r="I49" s="147">
        <f t="shared" si="29"/>
        <v>0.29819563152896494</v>
      </c>
      <c r="J49" s="147">
        <f t="shared" si="30"/>
        <v>0.254510921177588</v>
      </c>
      <c r="K49" s="147">
        <f t="shared" si="31"/>
        <v>0.31671415004748349</v>
      </c>
      <c r="L49" s="147">
        <f t="shared" si="32"/>
        <v>0.27397910731244063</v>
      </c>
      <c r="M49" s="147">
        <f t="shared" si="33"/>
        <v>0.12725546058879392</v>
      </c>
      <c r="N49" s="147">
        <f t="shared" si="34"/>
        <v>0.12725546058879392</v>
      </c>
      <c r="O49" s="147">
        <f t="shared" si="35"/>
        <v>0.12725546058879392</v>
      </c>
      <c r="P49" s="147">
        <f t="shared" si="36"/>
        <v>0.12725546058879392</v>
      </c>
      <c r="Q49" s="147">
        <f t="shared" si="37"/>
        <v>0.12725546058879392</v>
      </c>
      <c r="R49" s="147">
        <f t="shared" si="38"/>
        <v>0.12725546058879392</v>
      </c>
      <c r="S49" s="147">
        <f t="shared" si="39"/>
        <v>0.12725546058879392</v>
      </c>
    </row>
    <row r="50" spans="1:19" x14ac:dyDescent="0.25">
      <c r="A50" s="143" t="s">
        <v>289</v>
      </c>
      <c r="B50" s="147">
        <f>(B40-B40)/B40</f>
        <v>0</v>
      </c>
      <c r="C50" s="147">
        <f>(C40-B40)/B40</f>
        <v>-0.20293255131964813</v>
      </c>
      <c r="D50" s="147">
        <f>(D40-B40)/B40</f>
        <v>-4.8680351906158464E-2</v>
      </c>
      <c r="E50" s="147">
        <f>(E40-B40)/B40</f>
        <v>-0.13020527859237541</v>
      </c>
      <c r="F50" s="147">
        <f>(F40-B40)/B40</f>
        <v>-2.4633431085044087E-2</v>
      </c>
      <c r="G50" s="147">
        <f>(G40-B40)/B40</f>
        <v>6.9794721407624494E-2</v>
      </c>
      <c r="H50" s="147">
        <f>(H40-B40)/B40</f>
        <v>9.384164222873909E-3</v>
      </c>
      <c r="I50" s="147">
        <f t="shared" si="29"/>
        <v>-2.9325513196481355E-3</v>
      </c>
      <c r="J50" s="147">
        <f t="shared" si="30"/>
        <v>-4.222873900293269E-2</v>
      </c>
      <c r="K50" s="147">
        <f t="shared" si="31"/>
        <v>-2.9325513196480937E-2</v>
      </c>
      <c r="L50" s="147">
        <f t="shared" si="32"/>
        <v>8.7390029325513097E-2</v>
      </c>
      <c r="M50" s="147">
        <f t="shared" si="33"/>
        <v>0.27976539589442811</v>
      </c>
      <c r="N50" s="147">
        <f t="shared" si="34"/>
        <v>6.4516129032257938E-2</v>
      </c>
      <c r="O50" s="147">
        <f t="shared" si="35"/>
        <v>-1.9354838709677528E-2</v>
      </c>
      <c r="P50" s="147">
        <f t="shared" si="36"/>
        <v>-0.21055718475073312</v>
      </c>
      <c r="Q50" s="147">
        <f t="shared" si="37"/>
        <v>-0.16363636363636369</v>
      </c>
      <c r="R50" s="147">
        <f t="shared" si="38"/>
        <v>8.5630498533724383E-2</v>
      </c>
      <c r="S50" s="147">
        <f t="shared" si="39"/>
        <v>0.22287390029325516</v>
      </c>
    </row>
    <row r="51" spans="1:19" x14ac:dyDescent="0.25">
      <c r="A51" s="143" t="s">
        <v>291</v>
      </c>
      <c r="B51" s="147">
        <f>(B41-B41)/B41</f>
        <v>0</v>
      </c>
      <c r="C51" s="147">
        <f>(C41-B41)/B41</f>
        <v>0.40918803418803423</v>
      </c>
      <c r="D51" s="147">
        <f>(D41-B41)/B41</f>
        <v>0.42040598290598297</v>
      </c>
      <c r="E51" s="147">
        <f>(E41-B41)/B41</f>
        <v>0.63568376068376087</v>
      </c>
      <c r="F51" s="147">
        <f>(F41-B41)/B41</f>
        <v>0.16399572649572652</v>
      </c>
      <c r="G51" s="147">
        <f>(G41-B41)/B41</f>
        <v>-2.0299145299145248E-2</v>
      </c>
      <c r="H51" s="147">
        <f>(H41-B41)/B41</f>
        <v>-7.532051282051283E-2</v>
      </c>
      <c r="I51" s="147">
        <f t="shared" si="29"/>
        <v>0.39155982905982917</v>
      </c>
      <c r="J51" s="147">
        <f t="shared" si="30"/>
        <v>0.39262820512820523</v>
      </c>
      <c r="K51" s="147">
        <f t="shared" si="31"/>
        <v>0.16185897435897442</v>
      </c>
      <c r="L51" s="147">
        <f t="shared" si="32"/>
        <v>-8.5470085470085361E-2</v>
      </c>
      <c r="M51" s="147">
        <f t="shared" si="33"/>
        <v>0.10202991452991454</v>
      </c>
      <c r="N51" s="147">
        <f t="shared" si="34"/>
        <v>6.3034188034188018E-2</v>
      </c>
      <c r="O51" s="147">
        <f t="shared" si="35"/>
        <v>3.2051282051283269E-3</v>
      </c>
      <c r="P51" s="147">
        <f t="shared" si="36"/>
        <v>-2.5641025641025664E-2</v>
      </c>
      <c r="Q51" s="147">
        <f t="shared" si="37"/>
        <v>-0.13675213675213668</v>
      </c>
      <c r="R51" s="147">
        <f t="shared" si="38"/>
        <v>-0.27510683760683757</v>
      </c>
      <c r="S51" s="147">
        <f t="shared" si="39"/>
        <v>-0.23504273504273498</v>
      </c>
    </row>
    <row r="52" spans="1:19" x14ac:dyDescent="0.25">
      <c r="A52" s="178" t="s">
        <v>292</v>
      </c>
      <c r="B52" s="147">
        <f t="shared" ref="B52:B53" si="40">(B42-B42)/B42</f>
        <v>0</v>
      </c>
      <c r="C52" s="147">
        <f t="shared" ref="C52:C53" si="41">(C42-B42)/B42</f>
        <v>7.4515648286140088E-2</v>
      </c>
      <c r="D52" s="147">
        <f t="shared" ref="D52:D53" si="42">(D42-B42)/B42</f>
        <v>7.9731743666169919E-2</v>
      </c>
      <c r="E52" s="147">
        <f t="shared" ref="E52:E53" si="43">(E42-B42)/B42</f>
        <v>7.5260804769001474E-2</v>
      </c>
      <c r="F52" s="147">
        <f t="shared" ref="F52:F53" si="44">(F42-B42)/B42</f>
        <v>7.6005961251862861E-2</v>
      </c>
      <c r="G52" s="147">
        <f t="shared" ref="G52:G53" si="45">(G42-B42)/B42</f>
        <v>8.8673621460506669E-2</v>
      </c>
      <c r="H52" s="147">
        <f t="shared" ref="H52:H53" si="46">(H42-B42)/B42</f>
        <v>0.15275707898658725</v>
      </c>
      <c r="I52" s="147">
        <f t="shared" si="29"/>
        <v>0.20566318926974664</v>
      </c>
      <c r="J52" s="147">
        <f t="shared" si="30"/>
        <v>0.17511177347242918</v>
      </c>
      <c r="K52" s="147">
        <f t="shared" si="31"/>
        <v>0.17511177347242918</v>
      </c>
      <c r="L52" s="147">
        <f t="shared" si="32"/>
        <v>0.17064083457526089</v>
      </c>
      <c r="M52" s="147">
        <f t="shared" si="33"/>
        <v>0.14381520119225036</v>
      </c>
      <c r="N52" s="147">
        <f t="shared" si="34"/>
        <v>0.15201192250372586</v>
      </c>
      <c r="O52" s="147">
        <f t="shared" si="35"/>
        <v>0.16467958271236965</v>
      </c>
      <c r="P52" s="147">
        <f t="shared" si="36"/>
        <v>0.26751117734724306</v>
      </c>
      <c r="Q52" s="147">
        <f t="shared" si="37"/>
        <v>0.31520119225037246</v>
      </c>
      <c r="R52" s="147">
        <f t="shared" si="38"/>
        <v>0.34351713859910593</v>
      </c>
      <c r="S52" s="147">
        <f t="shared" si="39"/>
        <v>0.4001490312965722</v>
      </c>
    </row>
    <row r="53" spans="1:19" x14ac:dyDescent="0.25">
      <c r="A53" s="143" t="s">
        <v>293</v>
      </c>
      <c r="B53" s="147">
        <f t="shared" si="40"/>
        <v>0</v>
      </c>
      <c r="C53" s="147">
        <f t="shared" si="41"/>
        <v>1.9461077844311361E-2</v>
      </c>
      <c r="D53" s="147">
        <f t="shared" si="42"/>
        <v>1.4221556886227641E-2</v>
      </c>
      <c r="E53" s="147">
        <f t="shared" si="43"/>
        <v>9.3562874251497008E-2</v>
      </c>
      <c r="F53" s="147">
        <f t="shared" si="44"/>
        <v>9.3562874251497008E-2</v>
      </c>
      <c r="G53" s="147">
        <f t="shared" si="45"/>
        <v>8.5329341317365318E-2</v>
      </c>
      <c r="H53" s="147">
        <f t="shared" si="46"/>
        <v>0.12574850299401197</v>
      </c>
      <c r="I53" s="147">
        <f t="shared" si="29"/>
        <v>0.11676646706586831</v>
      </c>
      <c r="J53" s="147">
        <f t="shared" si="30"/>
        <v>9.5808383233533023E-2</v>
      </c>
      <c r="K53" s="147">
        <f t="shared" si="31"/>
        <v>1.9461077844311361E-2</v>
      </c>
      <c r="L53" s="147">
        <f t="shared" si="32"/>
        <v>1.3473053892215548E-2</v>
      </c>
      <c r="M53" s="147">
        <f t="shared" si="33"/>
        <v>8.158682634730538E-2</v>
      </c>
      <c r="N53" s="147">
        <f t="shared" si="34"/>
        <v>0.10404191616766471</v>
      </c>
      <c r="O53" s="147">
        <f t="shared" si="35"/>
        <v>0.1212574850299402</v>
      </c>
      <c r="P53" s="147">
        <f t="shared" si="36"/>
        <v>0.15044910179640716</v>
      </c>
      <c r="Q53" s="147">
        <f t="shared" si="37"/>
        <v>0.19236526946107788</v>
      </c>
      <c r="R53" s="147">
        <f t="shared" si="38"/>
        <v>0.30838323353293423</v>
      </c>
      <c r="S53" s="147">
        <f t="shared" si="39"/>
        <v>0.38173652694610793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278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279</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314</v>
      </c>
      <c r="B5" s="144">
        <f>'5C'!B19</f>
        <v>676</v>
      </c>
      <c r="C5" s="144">
        <f>'5C'!C19</f>
        <v>772</v>
      </c>
      <c r="D5" s="144">
        <f>'5C'!D19</f>
        <v>862</v>
      </c>
      <c r="E5" s="144">
        <f>'5C'!E19</f>
        <v>889</v>
      </c>
      <c r="F5" s="144">
        <f>'5C'!F19</f>
        <v>938</v>
      </c>
      <c r="G5" s="144">
        <f>'5C'!G19</f>
        <v>941</v>
      </c>
      <c r="H5" s="144">
        <f>'5C'!H19</f>
        <v>915</v>
      </c>
      <c r="I5" s="144">
        <f>'5C'!I19</f>
        <v>903</v>
      </c>
      <c r="J5" s="144">
        <f>'5C'!J19</f>
        <v>913</v>
      </c>
      <c r="K5" s="144">
        <f>'5C'!K19</f>
        <v>939</v>
      </c>
      <c r="L5" s="144">
        <f>'5C'!L19</f>
        <v>1009</v>
      </c>
      <c r="M5" s="144">
        <f>'5C'!M19</f>
        <v>997</v>
      </c>
      <c r="N5" s="144">
        <f>'5C'!N19</f>
        <v>874</v>
      </c>
      <c r="O5" s="144">
        <f>'5C'!O19</f>
        <v>827</v>
      </c>
      <c r="P5" s="144">
        <f>'5C'!P19</f>
        <v>755</v>
      </c>
      <c r="Q5" s="144">
        <f>'5C'!Q19</f>
        <v>642</v>
      </c>
      <c r="R5" s="144">
        <f>'5C'!R19</f>
        <v>563</v>
      </c>
      <c r="S5" s="144">
        <f>'5C'!S19</f>
        <v>502</v>
      </c>
      <c r="T5" s="144">
        <f>'5C'!T19</f>
        <v>372</v>
      </c>
      <c r="U5" s="144">
        <f>'5C'!U19</f>
        <v>190</v>
      </c>
      <c r="V5" s="144">
        <f>'5C'!V19</f>
        <v>66</v>
      </c>
      <c r="W5" s="144">
        <f>'5C'!W19</f>
        <v>87</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280</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314</v>
      </c>
      <c r="B12" s="170">
        <f>(B5-B5)/B5</f>
        <v>0</v>
      </c>
      <c r="C12" s="170">
        <f>(C5-B5)/B5</f>
        <v>0.14201183431952663</v>
      </c>
      <c r="D12" s="170">
        <f>(D5-B5)/B5</f>
        <v>0.27514792899408286</v>
      </c>
      <c r="E12" s="170">
        <f>(E5-B5)/B5</f>
        <v>0.3150887573964497</v>
      </c>
      <c r="F12" s="170">
        <f>(F5-B5)/B5</f>
        <v>0.3875739644970414</v>
      </c>
      <c r="G12" s="170">
        <f>(G5-B5)/B5</f>
        <v>0.39201183431952663</v>
      </c>
      <c r="H12" s="170">
        <f>(H5-B5)/B5</f>
        <v>0.35355029585798814</v>
      </c>
      <c r="I12" s="170">
        <f>(I5-B5)/B5</f>
        <v>0.33579881656804733</v>
      </c>
      <c r="J12" s="170">
        <f>(J5-B5)/B5</f>
        <v>0.35059171597633138</v>
      </c>
      <c r="K12" s="170">
        <f>(K5-B5)/B5</f>
        <v>0.38905325443786981</v>
      </c>
      <c r="L12" s="170">
        <f>(L5-B5)/B5</f>
        <v>0.49260355029585801</v>
      </c>
      <c r="M12" s="170">
        <f>(M5-B5)/B5</f>
        <v>0.47485207100591714</v>
      </c>
      <c r="N12" s="170">
        <f>(N5-B5)/B5</f>
        <v>0.29289940828402367</v>
      </c>
      <c r="O12" s="170">
        <f>(O5-B5)/B5</f>
        <v>0.22337278106508876</v>
      </c>
      <c r="P12" s="170">
        <f>(P5-B5)/B5</f>
        <v>0.11686390532544379</v>
      </c>
      <c r="Q12" s="170">
        <f>(Q5-B5)/B5</f>
        <v>-5.0295857988165681E-2</v>
      </c>
      <c r="R12" s="170">
        <f>(R5-B5)/B5</f>
        <v>-0.16715976331360946</v>
      </c>
      <c r="S12" s="170">
        <f>(S5-B5)/B5</f>
        <v>-0.25739644970414199</v>
      </c>
      <c r="T12" s="170">
        <f>(T5-B5)/B5</f>
        <v>-0.44970414201183434</v>
      </c>
      <c r="U12" s="170">
        <f>(U5-B5)/B5</f>
        <v>-0.71893491124260356</v>
      </c>
      <c r="V12" s="170">
        <f>(V5-B5)/B5</f>
        <v>-0.90236686390532539</v>
      </c>
      <c r="W12" s="170">
        <f>(W5-B5)/B5</f>
        <v>-0.87130177514792895</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5" t="s">
        <v>281</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314</v>
      </c>
      <c r="B18" s="150">
        <f>'5C'!B38</f>
        <v>16.54</v>
      </c>
      <c r="C18" s="150">
        <f>'5C'!C38</f>
        <v>26.33</v>
      </c>
      <c r="D18" s="150">
        <f>'5C'!D38</f>
        <v>26.53</v>
      </c>
      <c r="E18" s="150">
        <f>'5C'!E38</f>
        <v>28.15</v>
      </c>
      <c r="F18" s="150">
        <f>'5C'!F38</f>
        <v>19.739999999999998</v>
      </c>
      <c r="G18" s="150">
        <f>'5C'!G38</f>
        <v>17.920000000000002</v>
      </c>
      <c r="H18" s="150">
        <f>'5C'!H38</f>
        <v>17.670000000000002</v>
      </c>
      <c r="I18" s="150">
        <f>'5C'!I38</f>
        <v>10.95</v>
      </c>
      <c r="J18" s="150">
        <f>'5C'!J38</f>
        <v>11.19</v>
      </c>
      <c r="K18" s="150">
        <f>'5C'!K38</f>
        <v>11.29</v>
      </c>
      <c r="L18" s="150">
        <f>'5C'!L38</f>
        <v>11.25</v>
      </c>
      <c r="M18" s="150">
        <f>'5C'!M38</f>
        <v>12.27</v>
      </c>
      <c r="N18" s="150">
        <f>'5C'!N38</f>
        <v>13.12</v>
      </c>
      <c r="O18" s="150">
        <f>'5C'!O38</f>
        <v>14.52</v>
      </c>
      <c r="P18" s="150">
        <f>'5C'!P38</f>
        <v>14.13</v>
      </c>
      <c r="Q18" s="150">
        <f>'5C'!Q38</f>
        <v>13.91</v>
      </c>
      <c r="R18" s="150">
        <f>'5C'!R38</f>
        <v>13.99</v>
      </c>
      <c r="S18" s="150">
        <f>'5C'!S38</f>
        <v>14.43</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282</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315</v>
      </c>
      <c r="B25" s="170">
        <f>(B18-B18)/B18</f>
        <v>0</v>
      </c>
      <c r="C25" s="170">
        <f>(C18-B18)/B18</f>
        <v>0.59189842805320436</v>
      </c>
      <c r="D25" s="170">
        <f>(D18-B18)/B18</f>
        <v>0.60399032648125772</v>
      </c>
      <c r="E25" s="170">
        <f>(E18-B18)/B18</f>
        <v>0.70193470374848854</v>
      </c>
      <c r="F25" s="170">
        <f>(F18-B18)/B18</f>
        <v>0.19347037484885124</v>
      </c>
      <c r="G25" s="170">
        <f>(G18-B18)/B18</f>
        <v>8.3434099153567268E-2</v>
      </c>
      <c r="H25" s="170">
        <f>(H18-B18)/B18</f>
        <v>6.8319226118500762E-2</v>
      </c>
      <c r="I25" s="170">
        <f>(I18-B18)/B18</f>
        <v>-0.33796856106408707</v>
      </c>
      <c r="J25" s="170">
        <f>(J18-B18)/B18</f>
        <v>-0.32345828295042323</v>
      </c>
      <c r="K25" s="170">
        <f>(K18-B18)/B18</f>
        <v>-0.31741233373639666</v>
      </c>
      <c r="L25" s="170">
        <f>(L18-B18)/B18</f>
        <v>-0.3198307134220072</v>
      </c>
      <c r="M25" s="170">
        <f>(M18-B18)/B18</f>
        <v>-0.2581620314389359</v>
      </c>
      <c r="N25" s="170">
        <f>(N18-B18)/B18</f>
        <v>-0.20677146311970981</v>
      </c>
      <c r="O25" s="170">
        <f>(O18-B18)/B18</f>
        <v>-0.12212817412333735</v>
      </c>
      <c r="P25" s="170">
        <f>(P18-B18)/B18</f>
        <v>-0.14570737605804102</v>
      </c>
      <c r="Q25" s="170">
        <f>(Q18-B18)/B18</f>
        <v>-0.15900846432889959</v>
      </c>
      <c r="R25" s="170">
        <f>(R18-B18)/B18</f>
        <v>-0.15417170495767829</v>
      </c>
      <c r="S25" s="170">
        <f>(S18-B18)/B18</f>
        <v>-0.12756952841596128</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283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323</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274</v>
      </c>
      <c r="B7" s="157">
        <v>0.16289999999999999</v>
      </c>
      <c r="C7" s="1" t="s">
        <v>274</v>
      </c>
      <c r="D7" s="158">
        <v>0.17380999999999999</v>
      </c>
    </row>
    <row r="8" spans="1:27" x14ac:dyDescent="0.2">
      <c r="A8" s="1" t="s">
        <v>87</v>
      </c>
      <c r="B8" s="157">
        <v>0.12790000000000001</v>
      </c>
      <c r="C8" s="1" t="s">
        <v>150</v>
      </c>
      <c r="D8" s="158">
        <v>0.1477</v>
      </c>
    </row>
    <row r="9" spans="1:27" x14ac:dyDescent="0.2">
      <c r="A9" s="1" t="s">
        <v>149</v>
      </c>
      <c r="B9" s="157">
        <v>8.9300000000000004E-2</v>
      </c>
      <c r="C9" s="1" t="s">
        <v>87</v>
      </c>
      <c r="D9" s="158">
        <v>0.14099</v>
      </c>
    </row>
    <row r="10" spans="1:27" x14ac:dyDescent="0.2">
      <c r="A10" s="1" t="s">
        <v>150</v>
      </c>
      <c r="B10" s="157">
        <v>6.3600000000000004E-2</v>
      </c>
      <c r="C10" s="1" t="s">
        <v>114</v>
      </c>
      <c r="D10" s="158">
        <v>0.1331</v>
      </c>
    </row>
    <row r="11" spans="1:27" x14ac:dyDescent="0.2">
      <c r="A11" s="1" t="s">
        <v>275</v>
      </c>
      <c r="B11" s="157">
        <v>6.3299999999999995E-2</v>
      </c>
      <c r="C11" s="1" t="s">
        <v>149</v>
      </c>
      <c r="D11" s="158">
        <v>0.13009999999999999</v>
      </c>
    </row>
    <row r="12" spans="1:27" x14ac:dyDescent="0.2">
      <c r="A12" s="1" t="s">
        <v>151</v>
      </c>
      <c r="B12" s="157">
        <v>6.0699999999999997E-2</v>
      </c>
      <c r="C12" s="1" t="s">
        <v>276</v>
      </c>
      <c r="D12" s="158">
        <v>6.1080000000000002E-2</v>
      </c>
    </row>
    <row r="13" spans="1:27" x14ac:dyDescent="0.2">
      <c r="A13" s="1" t="s">
        <v>148</v>
      </c>
      <c r="B13" s="157">
        <v>5.8700000000000002E-2</v>
      </c>
      <c r="C13" s="1" t="s">
        <v>148</v>
      </c>
      <c r="D13" s="158">
        <v>5.8099999999999999E-2</v>
      </c>
    </row>
    <row r="14" spans="1:27" x14ac:dyDescent="0.2">
      <c r="A14" s="1" t="s">
        <v>147</v>
      </c>
      <c r="B14" s="157">
        <v>5.6599999999999998E-2</v>
      </c>
      <c r="C14" s="1" t="s">
        <v>151</v>
      </c>
      <c r="D14" s="158">
        <v>5.5725999999999998E-2</v>
      </c>
    </row>
    <row r="15" spans="1:27" x14ac:dyDescent="0.2">
      <c r="A15" s="1" t="s">
        <v>114</v>
      </c>
      <c r="B15" s="157">
        <v>5.1299999999999998E-2</v>
      </c>
      <c r="C15" s="1" t="s">
        <v>275</v>
      </c>
      <c r="D15" s="158">
        <v>5.024E-2</v>
      </c>
    </row>
    <row r="16" spans="1:27" x14ac:dyDescent="0.2">
      <c r="A16" s="1" t="s">
        <v>192</v>
      </c>
      <c r="B16" s="157">
        <v>5.0880000000000002E-2</v>
      </c>
      <c r="C16" s="1" t="s">
        <v>192</v>
      </c>
      <c r="D16" s="158">
        <v>4.8910000000000002E-2</v>
      </c>
    </row>
    <row r="17" spans="2:2" x14ac:dyDescent="0.2">
      <c r="B17" s="1" t="s">
        <v>277</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Q12" sqref="Q12"/>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284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336</v>
      </c>
      <c r="B3" s="193"/>
      <c r="C3" s="193"/>
      <c r="D3" s="193"/>
      <c r="F3" s="320" t="s">
        <v>337</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1</v>
      </c>
      <c r="C5" s="218" t="s">
        <v>244</v>
      </c>
      <c r="D5" s="161"/>
      <c r="F5" s="1" t="s">
        <v>377</v>
      </c>
      <c r="G5" s="159">
        <v>4</v>
      </c>
      <c r="H5" s="203" t="s">
        <v>374</v>
      </c>
      <c r="O5" s="1"/>
    </row>
    <row r="6" spans="1:27" ht="15" x14ac:dyDescent="0.25">
      <c r="A6" s="160">
        <v>43344</v>
      </c>
      <c r="B6">
        <v>0</v>
      </c>
      <c r="C6" s="218" t="s">
        <v>244</v>
      </c>
      <c r="D6" s="161"/>
      <c r="F6" s="1" t="s">
        <v>358</v>
      </c>
      <c r="G6" s="159">
        <v>3</v>
      </c>
      <c r="H6" s="203" t="s">
        <v>299</v>
      </c>
      <c r="O6" s="1"/>
    </row>
    <row r="7" spans="1:27" ht="15" x14ac:dyDescent="0.25">
      <c r="A7" s="160">
        <v>43374</v>
      </c>
      <c r="B7">
        <v>1</v>
      </c>
      <c r="C7" s="218" t="s">
        <v>244</v>
      </c>
      <c r="D7" s="161"/>
      <c r="F7" s="1" t="s">
        <v>347</v>
      </c>
      <c r="G7" s="159">
        <v>3</v>
      </c>
      <c r="H7" s="203" t="s">
        <v>382</v>
      </c>
      <c r="O7" s="1"/>
    </row>
    <row r="8" spans="1:27" ht="15" x14ac:dyDescent="0.25">
      <c r="A8" s="160">
        <v>43405</v>
      </c>
      <c r="B8">
        <v>0</v>
      </c>
      <c r="C8" s="218" t="s">
        <v>244</v>
      </c>
      <c r="D8" s="161"/>
      <c r="F8" s="1" t="s">
        <v>378</v>
      </c>
      <c r="G8" s="159">
        <v>1</v>
      </c>
      <c r="H8" s="203" t="s">
        <v>368</v>
      </c>
      <c r="O8" s="1"/>
    </row>
    <row r="9" spans="1:27" ht="15" x14ac:dyDescent="0.25">
      <c r="A9" s="160">
        <v>43435</v>
      </c>
      <c r="B9">
        <v>12</v>
      </c>
      <c r="C9" s="218" t="s">
        <v>244</v>
      </c>
      <c r="D9" s="161"/>
      <c r="F9" s="1" t="s">
        <v>379</v>
      </c>
      <c r="G9" s="159">
        <v>1</v>
      </c>
      <c r="H9" s="203" t="s">
        <v>375</v>
      </c>
      <c r="O9" s="1"/>
    </row>
    <row r="10" spans="1:27" ht="15" x14ac:dyDescent="0.25">
      <c r="A10" s="160">
        <v>43466</v>
      </c>
      <c r="B10">
        <v>0</v>
      </c>
      <c r="C10" s="218" t="s">
        <v>244</v>
      </c>
      <c r="D10" s="161"/>
      <c r="F10" s="1" t="s">
        <v>380</v>
      </c>
      <c r="G10" s="159">
        <v>1</v>
      </c>
      <c r="H10" s="203" t="s">
        <v>301</v>
      </c>
      <c r="O10" s="1"/>
    </row>
    <row r="11" spans="1:27" ht="15" x14ac:dyDescent="0.25">
      <c r="A11" s="160">
        <v>43497</v>
      </c>
      <c r="B11">
        <v>2</v>
      </c>
      <c r="C11" s="218" t="s">
        <v>244</v>
      </c>
      <c r="D11" s="161"/>
      <c r="F11" s="1" t="s">
        <v>360</v>
      </c>
      <c r="G11" s="159">
        <v>1</v>
      </c>
      <c r="H11" s="203" t="s">
        <v>299</v>
      </c>
      <c r="O11" s="1"/>
    </row>
    <row r="12" spans="1:27" ht="15" x14ac:dyDescent="0.25">
      <c r="A12" s="160">
        <v>43525</v>
      </c>
      <c r="B12">
        <v>1</v>
      </c>
      <c r="C12" s="218" t="s">
        <v>244</v>
      </c>
      <c r="D12" s="161"/>
      <c r="F12" s="1" t="s">
        <v>341</v>
      </c>
      <c r="G12" s="159">
        <v>1</v>
      </c>
      <c r="H12" s="203" t="s">
        <v>299</v>
      </c>
      <c r="O12" s="1"/>
    </row>
    <row r="13" spans="1:27" ht="15" x14ac:dyDescent="0.25">
      <c r="A13" s="160">
        <v>43556</v>
      </c>
      <c r="B13">
        <v>0</v>
      </c>
      <c r="C13" s="218" t="s">
        <v>244</v>
      </c>
      <c r="D13" s="161"/>
      <c r="F13" s="1" t="s">
        <v>381</v>
      </c>
      <c r="G13" s="159">
        <v>1</v>
      </c>
      <c r="H13" s="203" t="s">
        <v>301</v>
      </c>
      <c r="O13" s="1"/>
    </row>
    <row r="14" spans="1:27" ht="15" x14ac:dyDescent="0.25">
      <c r="A14" s="160">
        <v>43586</v>
      </c>
      <c r="B14">
        <v>1</v>
      </c>
      <c r="C14" s="218" t="s">
        <v>244</v>
      </c>
      <c r="D14" s="161"/>
      <c r="F14" s="1" t="s">
        <v>361</v>
      </c>
      <c r="G14" s="159">
        <v>1</v>
      </c>
      <c r="H14" s="203" t="s">
        <v>299</v>
      </c>
      <c r="O14" s="1"/>
    </row>
    <row r="15" spans="1:27" ht="15" x14ac:dyDescent="0.25">
      <c r="A15" s="160">
        <v>43617</v>
      </c>
      <c r="B15">
        <v>0</v>
      </c>
      <c r="C15" s="218" t="s">
        <v>244</v>
      </c>
      <c r="D15" s="161"/>
      <c r="O15" s="1"/>
    </row>
    <row r="16" spans="1:27" ht="15" x14ac:dyDescent="0.25">
      <c r="A16" s="160">
        <v>43647</v>
      </c>
      <c r="B16">
        <v>1</v>
      </c>
      <c r="C16" s="218" t="s">
        <v>244</v>
      </c>
      <c r="D16" s="161"/>
      <c r="O16" s="1"/>
    </row>
    <row r="17" spans="1:15" ht="15" x14ac:dyDescent="0.25">
      <c r="A17" s="160">
        <v>43678</v>
      </c>
      <c r="B17">
        <v>0</v>
      </c>
      <c r="C17" s="218" t="s">
        <v>244</v>
      </c>
      <c r="D17" s="161"/>
      <c r="O17" s="1"/>
    </row>
    <row r="18" spans="1:15" ht="15" x14ac:dyDescent="0.25">
      <c r="A18" s="160">
        <v>43709</v>
      </c>
      <c r="B18">
        <v>3</v>
      </c>
      <c r="C18" s="218" t="s">
        <v>244</v>
      </c>
      <c r="D18" s="161"/>
      <c r="I18" s="39"/>
      <c r="O18" s="1"/>
    </row>
    <row r="19" spans="1:15" ht="15" x14ac:dyDescent="0.25">
      <c r="A19" s="160">
        <v>43739</v>
      </c>
      <c r="B19">
        <v>0</v>
      </c>
      <c r="C19" s="218" t="s">
        <v>244</v>
      </c>
      <c r="D19" s="161"/>
      <c r="I19" s="39"/>
      <c r="O19" s="1"/>
    </row>
    <row r="20" spans="1:15" ht="15" x14ac:dyDescent="0.25">
      <c r="A20" s="160">
        <v>43770</v>
      </c>
      <c r="B20">
        <v>0</v>
      </c>
      <c r="C20" s="218" t="s">
        <v>244</v>
      </c>
      <c r="D20" s="161"/>
      <c r="I20" s="39"/>
      <c r="O20" s="1"/>
    </row>
    <row r="21" spans="1:15" ht="15" x14ac:dyDescent="0.25">
      <c r="A21" s="160">
        <v>43800</v>
      </c>
      <c r="B21">
        <v>2</v>
      </c>
      <c r="C21" s="218" t="s">
        <v>244</v>
      </c>
      <c r="D21" s="161"/>
      <c r="I21" s="39"/>
      <c r="O21" s="1"/>
    </row>
    <row r="22" spans="1:15" ht="15" x14ac:dyDescent="0.25">
      <c r="A22" s="160">
        <v>43831</v>
      </c>
      <c r="B22">
        <v>0</v>
      </c>
      <c r="C22" s="218" t="s">
        <v>244</v>
      </c>
      <c r="D22" s="161"/>
      <c r="I22" s="39"/>
      <c r="O22" s="1"/>
    </row>
    <row r="23" spans="1:15" ht="15" x14ac:dyDescent="0.25">
      <c r="A23" s="160">
        <v>43862</v>
      </c>
      <c r="B23">
        <v>1</v>
      </c>
      <c r="C23" s="218" t="s">
        <v>244</v>
      </c>
      <c r="D23" s="161"/>
      <c r="O23" s="1"/>
    </row>
    <row r="24" spans="1:15" ht="15" x14ac:dyDescent="0.25">
      <c r="A24" s="160">
        <v>43891</v>
      </c>
      <c r="B24">
        <v>0</v>
      </c>
      <c r="C24" s="218" t="s">
        <v>244</v>
      </c>
      <c r="D24" s="161"/>
      <c r="O24" s="1"/>
    </row>
    <row r="25" spans="1:15" ht="15" x14ac:dyDescent="0.25">
      <c r="A25" s="160">
        <v>43922</v>
      </c>
      <c r="B25">
        <v>0</v>
      </c>
      <c r="C25" s="218" t="s">
        <v>244</v>
      </c>
      <c r="D25" s="161"/>
      <c r="O25" s="1"/>
    </row>
    <row r="26" spans="1:15" ht="15" x14ac:dyDescent="0.25">
      <c r="A26" s="160">
        <v>43952</v>
      </c>
      <c r="B26">
        <v>0</v>
      </c>
      <c r="C26" s="218" t="s">
        <v>244</v>
      </c>
      <c r="D26" s="161"/>
      <c r="O26" s="1"/>
    </row>
    <row r="27" spans="1:15" ht="15" x14ac:dyDescent="0.25">
      <c r="A27" s="160">
        <v>43983</v>
      </c>
      <c r="B27">
        <v>0</v>
      </c>
      <c r="C27" s="218" t="s">
        <v>244</v>
      </c>
      <c r="D27" s="161"/>
      <c r="O27" s="1"/>
    </row>
    <row r="28" spans="1:15" ht="15" x14ac:dyDescent="0.25">
      <c r="A28" s="160">
        <v>44013</v>
      </c>
      <c r="B28">
        <v>2</v>
      </c>
      <c r="C28" s="218" t="s">
        <v>244</v>
      </c>
      <c r="D28" s="161"/>
      <c r="O28" s="1"/>
    </row>
    <row r="29" spans="1:15" ht="15" x14ac:dyDescent="0.25">
      <c r="A29" s="160">
        <v>44044</v>
      </c>
      <c r="B29">
        <v>5</v>
      </c>
      <c r="C29" s="218" t="s">
        <v>244</v>
      </c>
      <c r="D29" s="161"/>
      <c r="O29" s="1"/>
    </row>
    <row r="30" spans="1:15" ht="15" x14ac:dyDescent="0.25">
      <c r="A30" s="160">
        <v>44075</v>
      </c>
      <c r="B30">
        <v>2</v>
      </c>
      <c r="C30" s="218" t="s">
        <v>244</v>
      </c>
      <c r="D30" s="161"/>
      <c r="O30" s="1"/>
    </row>
    <row r="31" spans="1:15" ht="15" x14ac:dyDescent="0.25">
      <c r="A31" s="160">
        <v>44105</v>
      </c>
      <c r="B31">
        <v>1</v>
      </c>
      <c r="C31" s="218" t="s">
        <v>244</v>
      </c>
      <c r="D31" s="161"/>
      <c r="O31" s="1"/>
    </row>
    <row r="32" spans="1:15" ht="15" x14ac:dyDescent="0.25">
      <c r="A32" s="160">
        <v>44136</v>
      </c>
      <c r="B32">
        <v>0</v>
      </c>
      <c r="C32" s="218" t="s">
        <v>244</v>
      </c>
      <c r="D32" s="161"/>
      <c r="O32" s="1"/>
    </row>
    <row r="33" spans="1:15" ht="15" x14ac:dyDescent="0.25">
      <c r="A33" s="160">
        <v>44166</v>
      </c>
      <c r="B33">
        <v>0</v>
      </c>
      <c r="C33" s="218" t="s">
        <v>244</v>
      </c>
      <c r="D33" s="161"/>
      <c r="O33" s="1"/>
    </row>
    <row r="34" spans="1:15" ht="15" x14ac:dyDescent="0.25">
      <c r="A34" s="160">
        <v>44197</v>
      </c>
      <c r="B34">
        <v>1</v>
      </c>
      <c r="C34" s="218" t="s">
        <v>244</v>
      </c>
      <c r="D34" s="161"/>
      <c r="O34" s="1"/>
    </row>
    <row r="35" spans="1:15" ht="15" x14ac:dyDescent="0.25">
      <c r="A35" s="160">
        <v>44228</v>
      </c>
      <c r="B35">
        <v>2</v>
      </c>
      <c r="C35" s="218" t="s">
        <v>244</v>
      </c>
      <c r="D35" s="161"/>
      <c r="O35" s="1"/>
    </row>
    <row r="36" spans="1:15" ht="15" x14ac:dyDescent="0.25">
      <c r="A36" s="160">
        <v>44256</v>
      </c>
      <c r="B36">
        <v>1</v>
      </c>
      <c r="C36" s="218" t="s">
        <v>244</v>
      </c>
      <c r="D36" s="161"/>
      <c r="O36" s="1"/>
    </row>
    <row r="37" spans="1:15" ht="15" x14ac:dyDescent="0.25">
      <c r="A37" s="160">
        <v>44287</v>
      </c>
      <c r="B37">
        <v>1</v>
      </c>
      <c r="C37" s="218" t="s">
        <v>244</v>
      </c>
      <c r="D37" s="161"/>
      <c r="O37" s="1"/>
    </row>
    <row r="38" spans="1:15" ht="15" x14ac:dyDescent="0.25">
      <c r="A38" s="160">
        <v>44317</v>
      </c>
      <c r="B38">
        <v>0</v>
      </c>
      <c r="C38" s="218" t="s">
        <v>244</v>
      </c>
      <c r="D38" s="161"/>
      <c r="O38" s="1"/>
    </row>
    <row r="39" spans="1:15" ht="15" x14ac:dyDescent="0.25">
      <c r="A39" s="160">
        <v>44348</v>
      </c>
      <c r="B39">
        <v>0</v>
      </c>
      <c r="C39" s="218" t="s">
        <v>244</v>
      </c>
      <c r="D39" s="161"/>
      <c r="O39" s="1"/>
    </row>
    <row r="40" spans="1:15" ht="15" x14ac:dyDescent="0.25">
      <c r="A40" s="160">
        <v>44378</v>
      </c>
      <c r="B40">
        <v>2</v>
      </c>
      <c r="C40" s="218" t="s">
        <v>244</v>
      </c>
      <c r="D40" s="161"/>
      <c r="O40" s="1"/>
    </row>
    <row r="41" spans="1:15" ht="15" x14ac:dyDescent="0.25">
      <c r="A41" s="160">
        <v>44409</v>
      </c>
      <c r="B41">
        <v>4</v>
      </c>
      <c r="C41" s="218" t="s">
        <v>244</v>
      </c>
      <c r="D41" s="161"/>
      <c r="O41" s="1"/>
    </row>
    <row r="42" spans="1:15" ht="15" x14ac:dyDescent="0.25">
      <c r="A42" s="160">
        <v>44440</v>
      </c>
      <c r="B42">
        <v>0</v>
      </c>
      <c r="C42" s="218" t="s">
        <v>244</v>
      </c>
      <c r="D42" s="161"/>
      <c r="O42" s="1"/>
    </row>
    <row r="43" spans="1:15" ht="15" x14ac:dyDescent="0.25">
      <c r="A43" s="160">
        <v>44470</v>
      </c>
      <c r="B43">
        <v>3</v>
      </c>
      <c r="C43" s="218" t="s">
        <v>244</v>
      </c>
      <c r="D43" s="161"/>
      <c r="O43" s="1"/>
    </row>
    <row r="44" spans="1:15" ht="15" x14ac:dyDescent="0.25">
      <c r="A44" s="160">
        <v>44501</v>
      </c>
      <c r="B44">
        <v>2</v>
      </c>
      <c r="C44" s="218" t="s">
        <v>244</v>
      </c>
      <c r="D44" s="161"/>
      <c r="O44" s="1"/>
    </row>
    <row r="45" spans="1:15" ht="15" x14ac:dyDescent="0.25">
      <c r="A45" s="160">
        <v>44531</v>
      </c>
      <c r="B45">
        <v>3</v>
      </c>
      <c r="C45" s="218" t="s">
        <v>244</v>
      </c>
      <c r="D45" s="161"/>
      <c r="O45" s="1"/>
    </row>
    <row r="46" spans="1:15" ht="15" x14ac:dyDescent="0.25">
      <c r="A46" s="160">
        <v>44562</v>
      </c>
      <c r="B46">
        <v>4</v>
      </c>
      <c r="C46" s="218" t="s">
        <v>244</v>
      </c>
      <c r="D46" s="161"/>
      <c r="O46" s="1"/>
    </row>
    <row r="47" spans="1:15" ht="15" x14ac:dyDescent="0.25">
      <c r="A47" s="160">
        <v>44593</v>
      </c>
      <c r="B47">
        <v>0</v>
      </c>
      <c r="C47" s="218" t="s">
        <v>244</v>
      </c>
      <c r="D47" s="161"/>
      <c r="O47" s="1"/>
    </row>
    <row r="48" spans="1:15" ht="15" x14ac:dyDescent="0.25">
      <c r="A48" s="160">
        <v>44621</v>
      </c>
      <c r="B48">
        <v>1</v>
      </c>
      <c r="C48" s="218" t="s">
        <v>244</v>
      </c>
      <c r="D48" s="161"/>
      <c r="O48" s="1"/>
    </row>
    <row r="49" spans="1:15" ht="15" x14ac:dyDescent="0.25">
      <c r="A49" s="160">
        <v>44652</v>
      </c>
      <c r="B49">
        <v>0</v>
      </c>
      <c r="C49" s="218" t="s">
        <v>244</v>
      </c>
      <c r="D49" s="161"/>
      <c r="O49" s="1"/>
    </row>
    <row r="50" spans="1:15" ht="15" x14ac:dyDescent="0.25">
      <c r="A50" s="160">
        <v>44682</v>
      </c>
      <c r="B50">
        <v>2</v>
      </c>
      <c r="C50" s="218" t="s">
        <v>244</v>
      </c>
      <c r="D50" s="161"/>
      <c r="O50" s="1"/>
    </row>
    <row r="51" spans="1:15" ht="15" x14ac:dyDescent="0.25">
      <c r="A51" s="160">
        <v>44713</v>
      </c>
      <c r="B51">
        <v>0</v>
      </c>
      <c r="C51" s="218" t="s">
        <v>244</v>
      </c>
      <c r="D51" s="161"/>
      <c r="O51" s="1"/>
    </row>
    <row r="52" spans="1:15" ht="15" x14ac:dyDescent="0.25">
      <c r="A52" s="160">
        <v>44743</v>
      </c>
      <c r="B52">
        <v>2</v>
      </c>
      <c r="C52" s="218" t="s">
        <v>244</v>
      </c>
      <c r="D52" s="161"/>
      <c r="O52" s="1"/>
    </row>
    <row r="53" spans="1:15" ht="15" x14ac:dyDescent="0.25">
      <c r="A53" s="160">
        <v>44774</v>
      </c>
      <c r="B53">
        <v>2</v>
      </c>
      <c r="C53" s="218" t="s">
        <v>244</v>
      </c>
      <c r="D53" s="161"/>
      <c r="O53" s="1"/>
    </row>
    <row r="54" spans="1:15" ht="15" x14ac:dyDescent="0.25">
      <c r="A54" s="160">
        <v>44805</v>
      </c>
      <c r="B54">
        <v>1</v>
      </c>
      <c r="C54" s="218" t="s">
        <v>244</v>
      </c>
      <c r="D54" s="161"/>
      <c r="O54" s="1"/>
    </row>
    <row r="55" spans="1:15" ht="15" x14ac:dyDescent="0.25">
      <c r="A55" s="160">
        <v>44835</v>
      </c>
      <c r="B55">
        <v>3</v>
      </c>
      <c r="C55" s="218" t="s">
        <v>244</v>
      </c>
      <c r="D55" s="161"/>
      <c r="O55" s="1"/>
    </row>
    <row r="56" spans="1:15" ht="15" x14ac:dyDescent="0.25">
      <c r="A56" s="160">
        <v>44866</v>
      </c>
      <c r="B56">
        <v>2</v>
      </c>
      <c r="C56" s="218" t="s">
        <v>244</v>
      </c>
      <c r="D56" s="161"/>
      <c r="O56" s="1"/>
    </row>
    <row r="57" spans="1:15" ht="15" x14ac:dyDescent="0.25">
      <c r="A57" s="160">
        <v>44896</v>
      </c>
      <c r="B57">
        <v>1</v>
      </c>
      <c r="C57" s="218" t="s">
        <v>244</v>
      </c>
      <c r="D57" s="161"/>
      <c r="O57" s="1"/>
    </row>
    <row r="58" spans="1:15" ht="15" x14ac:dyDescent="0.25">
      <c r="A58" s="160">
        <v>44927</v>
      </c>
      <c r="B58">
        <v>0</v>
      </c>
      <c r="C58" s="218" t="s">
        <v>244</v>
      </c>
      <c r="D58" s="161"/>
      <c r="O58" s="1"/>
    </row>
    <row r="59" spans="1:15" ht="15" x14ac:dyDescent="0.25">
      <c r="A59" s="160">
        <v>44958</v>
      </c>
      <c r="B59">
        <v>1</v>
      </c>
      <c r="C59" s="218" t="s">
        <v>244</v>
      </c>
      <c r="D59" s="161"/>
      <c r="O59" s="1"/>
    </row>
    <row r="60" spans="1:15" ht="15" x14ac:dyDescent="0.25">
      <c r="A60" s="160">
        <v>44986</v>
      </c>
      <c r="B60">
        <v>1</v>
      </c>
      <c r="C60" s="218" t="s">
        <v>244</v>
      </c>
      <c r="D60" s="161"/>
      <c r="O60" s="1"/>
    </row>
    <row r="61" spans="1:15" ht="15" x14ac:dyDescent="0.25">
      <c r="A61" s="160">
        <v>45017</v>
      </c>
      <c r="B61">
        <v>0</v>
      </c>
      <c r="C61" s="218" t="s">
        <v>244</v>
      </c>
      <c r="D61" s="161"/>
      <c r="O61" s="1"/>
    </row>
    <row r="62" spans="1:15" ht="15" x14ac:dyDescent="0.25">
      <c r="A62" s="160">
        <v>45047</v>
      </c>
      <c r="B62">
        <v>1</v>
      </c>
      <c r="C62" s="218" t="s">
        <v>244</v>
      </c>
      <c r="D62" s="161"/>
      <c r="O62" s="1"/>
    </row>
    <row r="63" spans="1:15" ht="15" x14ac:dyDescent="0.25">
      <c r="A63" s="160">
        <v>45078</v>
      </c>
      <c r="B63">
        <v>0</v>
      </c>
      <c r="C63" s="218" t="s">
        <v>244</v>
      </c>
      <c r="D63" s="1"/>
      <c r="O63" s="1"/>
    </row>
    <row r="64" spans="1:15" ht="15" x14ac:dyDescent="0.25">
      <c r="A64" s="160">
        <v>45108</v>
      </c>
      <c r="B64">
        <v>2</v>
      </c>
      <c r="C64" s="218" t="s">
        <v>244</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G13" sqref="G13"/>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285</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Props1.xml><?xml version="1.0" encoding="utf-8"?>
<ds:datastoreItem xmlns:ds="http://schemas.openxmlformats.org/officeDocument/2006/customXml" ds:itemID="{0C9B87F4-2DDA-4604-9B0A-2F02B29459E4}"/>
</file>

<file path=customXml/itemProps2.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3.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